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sykoraprojekty-my.sharepoint.com/personal/info_sykoraprojekty_onmicrosoft_com/Documents/01_Projekce/01_Zakázky/2021/21009_IVA_Zš_vestavba třídy_PD/02_PD/02_Subky/04_Topení/UT_PDF/"/>
    </mc:Choice>
  </mc:AlternateContent>
  <xr:revisionPtr revIDLastSave="0" documentId="11_8DC80206F1717A0CF410AD6C07576B53353445A7" xr6:coauthVersionLast="47" xr6:coauthVersionMax="47" xr10:uidLastSave="{00000000-0000-0000-0000-000000000000}"/>
  <bookViews>
    <workbookView xWindow="-120" yWindow="-120" windowWidth="37635" windowHeight="21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Pol'!$A$1:$U$61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51" i="12" l="1"/>
  <c r="F39" i="1" s="1"/>
  <c r="F40" i="1" s="1"/>
  <c r="AD51" i="12"/>
  <c r="G39" i="1" s="1"/>
  <c r="G40" i="1" s="1"/>
  <c r="G25" i="1" s="1"/>
  <c r="G9" i="12"/>
  <c r="M9" i="12" s="1"/>
  <c r="I9" i="12"/>
  <c r="K9" i="12"/>
  <c r="O9" i="12"/>
  <c r="Q9" i="12"/>
  <c r="U9" i="12"/>
  <c r="U8" i="12" s="1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5" i="12"/>
  <c r="I15" i="12"/>
  <c r="K15" i="12"/>
  <c r="O15" i="12"/>
  <c r="O14" i="12" s="1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U21" i="12" s="1"/>
  <c r="G24" i="12"/>
  <c r="I24" i="12"/>
  <c r="K24" i="12"/>
  <c r="M24" i="12"/>
  <c r="O24" i="12"/>
  <c r="Q24" i="12"/>
  <c r="U24" i="12"/>
  <c r="G25" i="12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G29" i="12" s="1"/>
  <c r="I50" i="1" s="1"/>
  <c r="I33" i="12"/>
  <c r="K33" i="12"/>
  <c r="O33" i="12"/>
  <c r="O29" i="12" s="1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7" i="12"/>
  <c r="M37" i="12" s="1"/>
  <c r="I37" i="12"/>
  <c r="K37" i="12"/>
  <c r="O37" i="12"/>
  <c r="Q37" i="12"/>
  <c r="U37" i="12"/>
  <c r="U36" i="12" s="1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1" i="12"/>
  <c r="M41" i="12" s="1"/>
  <c r="I41" i="12"/>
  <c r="K41" i="12"/>
  <c r="O41" i="12"/>
  <c r="Q41" i="12"/>
  <c r="U41" i="12"/>
  <c r="G42" i="12"/>
  <c r="I42" i="12"/>
  <c r="I40" i="12" s="1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5" i="12"/>
  <c r="M45" i="12" s="1"/>
  <c r="I45" i="12"/>
  <c r="K45" i="12"/>
  <c r="O45" i="12"/>
  <c r="O44" i="12" s="1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I20" i="1"/>
  <c r="I19" i="1"/>
  <c r="I18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K44" i="12" l="1"/>
  <c r="O40" i="12"/>
  <c r="I29" i="12"/>
  <c r="O21" i="12"/>
  <c r="Q21" i="12"/>
  <c r="K14" i="12"/>
  <c r="I44" i="12"/>
  <c r="K40" i="12"/>
  <c r="O36" i="12"/>
  <c r="U29" i="12"/>
  <c r="I14" i="12"/>
  <c r="O8" i="12"/>
  <c r="K36" i="12"/>
  <c r="Q29" i="12"/>
  <c r="K21" i="12"/>
  <c r="G14" i="12"/>
  <c r="I48" i="1" s="1"/>
  <c r="K8" i="12"/>
  <c r="Q36" i="12"/>
  <c r="Q8" i="12"/>
  <c r="U44" i="12"/>
  <c r="M40" i="12"/>
  <c r="I36" i="12"/>
  <c r="G21" i="12"/>
  <c r="I49" i="1" s="1"/>
  <c r="Q14" i="12"/>
  <c r="U14" i="12"/>
  <c r="I8" i="12"/>
  <c r="Q44" i="12"/>
  <c r="Q40" i="12"/>
  <c r="U40" i="12"/>
  <c r="K29" i="12"/>
  <c r="I21" i="12"/>
  <c r="G28" i="1"/>
  <c r="I39" i="1"/>
  <c r="I40" i="1" s="1"/>
  <c r="J39" i="1" s="1"/>
  <c r="J40" i="1" s="1"/>
  <c r="G23" i="1"/>
  <c r="G29" i="1" s="1"/>
  <c r="M36" i="12"/>
  <c r="M8" i="12"/>
  <c r="M44" i="12"/>
  <c r="G44" i="12"/>
  <c r="I53" i="1" s="1"/>
  <c r="I16" i="1" s="1"/>
  <c r="G40" i="12"/>
  <c r="I52" i="1" s="1"/>
  <c r="G36" i="12"/>
  <c r="I51" i="1" s="1"/>
  <c r="M15" i="12"/>
  <c r="M14" i="12" s="1"/>
  <c r="G8" i="12"/>
  <c r="M33" i="12"/>
  <c r="M29" i="12" s="1"/>
  <c r="M25" i="12"/>
  <c r="M21" i="12" s="1"/>
  <c r="I47" i="1" l="1"/>
  <c r="G51" i="12"/>
  <c r="I54" i="1" l="1"/>
  <c r="I17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<sst xmlns="http://schemas.openxmlformats.org/spreadsheetml/2006/main" count="274" uniqueCount="149">
  <si>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</si>
  <si>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</si>
  <si>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</si>
  <si>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</si>
  <si>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</si>
  <si>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</si>
  <si>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</si>
  <si>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</si>
  <si>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</si>
  <si>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</si>
  <si>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</si>
  <si>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</si>
  <si>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</si>
  <si>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</si>
  <si>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</si>
  <si>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</si>
  <si>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</si>
  <si>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</si>
  <si>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</si>
  <si>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</si>
  <si>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</si>
  <si>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</si>
  <si>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</si>
  <si>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</si>
  <si>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</si>
  <si>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</si>
  <si>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</si>
  <si>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</si>
  <si>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</si>
  <si>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</si>
  <si>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</si>
  <si>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</si>
  <si>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</si>
  <si>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</si>
  <si>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</si>
  <si>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</si>
  <si>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</si>
  <si>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</si>
  <si>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</si>
  <si>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</si>
  <si>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</si>
  <si>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</si>
  <si>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</si>
  <si>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</si>
  <si>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</si>
  <si>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ZŠ TGM Ivančice - D.4.1.b.5. VYTÁPĚNÍ</t>
  </si>
  <si>
    <t>Tomáš Sýkora</t>
  </si>
  <si>
    <t>Bieblova 18</t>
  </si>
  <si>
    <t>Brno</t>
  </si>
  <si>
    <t>613 00</t>
  </si>
  <si>
    <t>Ing.Hana Petrůjová, Ing.Michal Petrůj</t>
  </si>
  <si>
    <t>Chlubnova 1</t>
  </si>
  <si>
    <t>616 00</t>
  </si>
  <si>
    <t>Rozpočet</t>
  </si>
  <si>
    <t>Celkem za stavbu</t>
  </si>
  <si>
    <t>CZK</t>
  </si>
  <si>
    <t>Rekapitulace dílů</t>
  </si>
  <si>
    <t>Typ dílu</t>
  </si>
  <si>
    <t>713</t>
  </si>
  <si>
    <t>Izolace tepelné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</si>
  <si>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</si>
  <si>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</si>
  <si>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</si>
  <si>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</si>
  <si>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</si>
  <si>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</si>
  <si>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</si>
  <si>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</si>
  <si>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</si>
  <si>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</si>
  <si>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HZS</t>
  </si>
  <si>
    <t>Hodinové zúčt.sazby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</si>
  <si>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</si>
  <si>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</si>
  <si>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</si>
  <si>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</si>
  <si>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</si>
  <si>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</si>
  <si>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</si>
  <si>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</si>
  <si>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</si>
  <si>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</si>
  <si>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</si>
  <si>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</si>
  <si>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</si>
  <si>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</si>
  <si>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</si>
  <si>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</si>
  <si>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</si>
  <si>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</si>
  <si>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</si>
  <si>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</si>
  <si>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</si>
  <si>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</si>
  <si>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</si>
  <si>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</si>
  <si>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</si>
  <si>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</si>
  <si>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</si>
  <si>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</si>
  <si>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</si>
  <si>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Izolace návlek.Mirel.PRO tl.9mm, vnitř.pr.18mm</t>
  </si>
  <si>
    <t>m</t>
  </si>
  <si>
    <t>POL1_0</t>
  </si>
  <si>
    <t>Montáž izol.PE- skruží na potr.do DN 25, páska</t>
  </si>
  <si>
    <t>Lepící páska šedá Mirel š.38mm x 50m</t>
  </si>
  <si>
    <t>bal</t>
  </si>
  <si>
    <t>Sponky plast.Mirel 100ks/bal</t>
  </si>
  <si>
    <t>Přesun hmot pro izolace tepelné, výšky do 24 m</t>
  </si>
  <si>
    <t>t</t>
  </si>
  <si>
    <t>Potrubí z měděných trubek vytápění D 15 x 1,0 mm</t>
  </si>
  <si>
    <t>Potrubí z měděných trubek vytápění D 18 x 1,0 mm</t>
  </si>
  <si>
    <t>Montáž potrubí z měděných trubek vytápění D 15 mm</t>
  </si>
  <si>
    <t>Montáž potrubí z měděných trubek vytápění D 18 mm</t>
  </si>
  <si>
    <t>Tlaková zkouška Cu potrubí do D 35</t>
  </si>
  <si>
    <t>Přesun hmot pro rozvody potrubí, výšky do 24 m</t>
  </si>
  <si>
    <t>Montáž armatur závitových,s 1závitem, G 1/4</t>
  </si>
  <si>
    <t>kus</t>
  </si>
  <si>
    <t>Montáž armatur závitových,se 2závity, G 1/2</t>
  </si>
  <si>
    <t>Ventil term.rohový,vnitř.z. Heimeier V-exakt DN 15</t>
  </si>
  <si>
    <t>Šroubení reg.rohové,vnitř.z.Heimeier Regulux DN 15</t>
  </si>
  <si>
    <t>Hlavice termostat.radiátor.Heim-DX</t>
  </si>
  <si>
    <t>kpl</t>
  </si>
  <si>
    <t>Ventily odvzdušňovací ot.těles V 4320, G 1/4"</t>
  </si>
  <si>
    <t>Přesun hmot pro armatury, výšky do 24 m</t>
  </si>
  <si>
    <t>Odpojení a připojení těles 4.NP po nátěru</t>
  </si>
  <si>
    <t>m2</t>
  </si>
  <si>
    <t>Vypuštění+napušť.vody otop.těles 1.-4.NP</t>
  </si>
  <si>
    <t>Tlaková zkouška otop.těles litin.4.NP-vodou</t>
  </si>
  <si>
    <t>Montáž těles otopných litinových článkových</t>
  </si>
  <si>
    <t>Tělesa otop.litin.Kalor3+zákl.nátěr, 500/70</t>
  </si>
  <si>
    <t>Přesun hmot pro otopná tělesa, výšky do 24 m</t>
  </si>
  <si>
    <t>Výroba a montáž kov. atypických konstr. do 5 kg</t>
  </si>
  <si>
    <t>kg</t>
  </si>
  <si>
    <t>Uložení+uchycení potr.+zaříz.ÚT</t>
  </si>
  <si>
    <t>Přesun hmot pro zámečnické konstr., výšky do 24 m</t>
  </si>
  <si>
    <t>Nátěr syntetický kovových konstrukcí 2x + 1x email</t>
  </si>
  <si>
    <t>Nátěr syntetický litin. radiátorů Z +2x + 2x email</t>
  </si>
  <si>
    <t>Nátěr syntet. potrubí do DN 50 mm  Z+2x +1x email</t>
  </si>
  <si>
    <t>Proplach zaříz.+Zkoušky-těsnosti, topná+dilatační, zprovoz.+potvrz.záruky, zaškolení obsluhy, předání</t>
  </si>
  <si>
    <t>hod</t>
  </si>
  <si>
    <t>Zednická výpomoc-bourání+zapravení</t>
  </si>
  <si>
    <t>Elektro-uzemnění zaříz.vytápění-Reviz.zpráva</t>
  </si>
  <si>
    <t>Práce nepředvídatelné-rekonstr.-rezerva</t>
  </si>
  <si>
    <t>Dokumentace skutečného provedení stavby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</si>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</sst>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1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3" t="s">
        <v>42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 x14ac:dyDescent="0.2">
      <c r="A2" s="4"/>
      <c r="B2" s="81" t="s">
        <v>40</v>
      </c>
      <c r="C2" s="82"/>
      <c r="D2" s="218" t="s">
        <v>45</v>
      </c>
      <c r="E2" s="219"/>
      <c r="F2" s="219"/>
      <c r="G2" s="219"/>
      <c r="H2" s="219"/>
      <c r="I2" s="219"/>
      <c r="J2" s="220"/>
      <c r="O2" s="2"/>
    </row>
    <row r="3" spans="1:15" ht="23.25" hidden="1" customHeight="1" x14ac:dyDescent="0.2">
      <c r="A3" s="4"/>
      <c r="B3" s="83" t="s">
        <v>43</v>
      </c>
      <c r="C3" s="84"/>
      <c r="D3" s="246"/>
      <c r="E3" s="247"/>
      <c r="F3" s="247"/>
      <c r="G3" s="247"/>
      <c r="H3" s="247"/>
      <c r="I3" s="247"/>
      <c r="J3" s="248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46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47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5" t="s">
        <v>50</v>
      </c>
      <c r="E11" s="225"/>
      <c r="F11" s="225"/>
      <c r="G11" s="225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4" t="s">
        <v>51</v>
      </c>
      <c r="E12" s="244"/>
      <c r="F12" s="244"/>
      <c r="G12" s="24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52</v>
      </c>
      <c r="D13" s="245" t="s">
        <v>48</v>
      </c>
      <c r="E13" s="245"/>
      <c r="F13" s="245"/>
      <c r="G13" s="24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4"/>
      <c r="F15" s="224"/>
      <c r="G15" s="242"/>
      <c r="H15" s="242"/>
      <c r="I15" s="242" t="s">
        <v>28</v>
      </c>
      <c r="J15" s="243"/>
    </row>
    <row r="16" spans="1:15" ht="23.25" customHeight="1" x14ac:dyDescent="0.2">
      <c r="A16" s="144" t="s">
        <v>23</v>
      </c>
      <c r="B16" s="145" t="s">
        <v>23</v>
      </c>
      <c r="C16" s="58"/>
      <c r="D16" s="59"/>
      <c r="E16" s="221"/>
      <c r="F16" s="222"/>
      <c r="G16" s="221"/>
      <c r="H16" s="222"/>
      <c r="I16" s="221">
        <f>SUMIF(F47:F53,A16,I47:I53)+SUMIF(F47:F53,"PSU",I47:I53)</f>
        <v>0</v>
      </c>
      <c r="J16" s="223"/>
    </row>
    <row r="17" spans="1:10" ht="23.25" customHeight="1" x14ac:dyDescent="0.2">
      <c r="A17" s="144" t="s">
        <v>24</v>
      </c>
      <c r="B17" s="145" t="s">
        <v>24</v>
      </c>
      <c r="C17" s="58"/>
      <c r="D17" s="59"/>
      <c r="E17" s="221"/>
      <c r="F17" s="222"/>
      <c r="G17" s="221"/>
      <c r="H17" s="222"/>
      <c r="I17" s="221">
        <f>SUMIF(F47:F53,A17,I47:I53)</f>
        <v>0</v>
      </c>
      <c r="J17" s="223"/>
    </row>
    <row r="18" spans="1:10" ht="23.25" customHeight="1" x14ac:dyDescent="0.2">
      <c r="A18" s="144" t="s">
        <v>25</v>
      </c>
      <c r="B18" s="145" t="s">
        <v>25</v>
      </c>
      <c r="C18" s="58"/>
      <c r="D18" s="59"/>
      <c r="E18" s="221"/>
      <c r="F18" s="222"/>
      <c r="G18" s="221"/>
      <c r="H18" s="222"/>
      <c r="I18" s="221">
        <f>SUMIF(F47:F53,A18,I47:I53)</f>
        <v>0</v>
      </c>
      <c r="J18" s="223"/>
    </row>
    <row r="19" spans="1:10" ht="23.25" customHeight="1" x14ac:dyDescent="0.2">
      <c r="A19" s="144" t="s">
        <v>72</v>
      </c>
      <c r="B19" s="145" t="s">
        <v>26</v>
      </c>
      <c r="C19" s="58"/>
      <c r="D19" s="59"/>
      <c r="E19" s="221"/>
      <c r="F19" s="222"/>
      <c r="G19" s="221"/>
      <c r="H19" s="222"/>
      <c r="I19" s="221">
        <f>SUMIF(F47:F53,A19,I47:I53)</f>
        <v>0</v>
      </c>
      <c r="J19" s="223"/>
    </row>
    <row r="20" spans="1:10" ht="23.25" customHeight="1" x14ac:dyDescent="0.2">
      <c r="A20" s="144" t="s">
        <v>73</v>
      </c>
      <c r="B20" s="145" t="s">
        <v>27</v>
      </c>
      <c r="C20" s="58"/>
      <c r="D20" s="59"/>
      <c r="E20" s="221"/>
      <c r="F20" s="222"/>
      <c r="G20" s="221"/>
      <c r="H20" s="222"/>
      <c r="I20" s="221">
        <f>SUMIF(F47:F53,A20,I47:I53)</f>
        <v>0</v>
      </c>
      <c r="J20" s="223"/>
    </row>
    <row r="21" spans="1:10" ht="23.25" customHeight="1" x14ac:dyDescent="0.2">
      <c r="A21" s="4"/>
      <c r="B21" s="74" t="s">
        <v>28</v>
      </c>
      <c r="C21" s="75"/>
      <c r="D21" s="76"/>
      <c r="E21" s="231"/>
      <c r="F21" s="240"/>
      <c r="G21" s="231"/>
      <c r="H21" s="240"/>
      <c r="I21" s="231">
        <f>SUM(I16:J20)</f>
        <v>0</v>
      </c>
      <c r="J21" s="23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f>ZakladDPHSniVypocet</f>
        <v>0</v>
      </c>
      <c r="H23" s="230"/>
      <c r="I23" s="230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f>I23*E23/100</f>
        <v>0</v>
      </c>
      <c r="H24" s="228"/>
      <c r="I24" s="22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f>ZakladDPHZaklVypocet</f>
        <v>0</v>
      </c>
      <c r="H25" s="230"/>
      <c r="I25" s="230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6">
        <f>I25*E25/100</f>
        <v>0</v>
      </c>
      <c r="H26" s="237"/>
      <c r="I26" s="237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38">
        <f>0</f>
        <v>0</v>
      </c>
      <c r="H27" s="238"/>
      <c r="I27" s="238"/>
      <c r="J27" s="63" t="str">
        <f t="shared" si="0"/>
        <v>CZK</v>
      </c>
    </row>
    <row r="28" spans="1:10" ht="27.75" customHeight="1" thickBot="1" x14ac:dyDescent="0.25">
      <c r="A28" s="4"/>
      <c r="B28" s="116" t="s">
        <v>22</v>
      </c>
      <c r="C28" s="117"/>
      <c r="D28" s="117"/>
      <c r="E28" s="118"/>
      <c r="F28" s="119"/>
      <c r="G28" s="241">
        <f>ZakladDPHSniVypocet+ZakladDPHZaklVypocet</f>
        <v>0</v>
      </c>
      <c r="H28" s="241"/>
      <c r="I28" s="241"/>
      <c r="J28" s="120" t="str">
        <f t="shared" si="0"/>
        <v>CZK</v>
      </c>
    </row>
    <row r="29" spans="1:10" ht="27.75" hidden="1" customHeight="1" thickBot="1" x14ac:dyDescent="0.25">
      <c r="A29" s="4"/>
      <c r="B29" s="116" t="s">
        <v>35</v>
      </c>
      <c r="C29" s="121"/>
      <c r="D29" s="121"/>
      <c r="E29" s="121"/>
      <c r="F29" s="121"/>
      <c r="G29" s="239">
        <f>ZakladDPHSni+DPHSni+ZakladDPHZakl+DPHZakl+Zaokrouhleni</f>
        <v>0</v>
      </c>
      <c r="H29" s="239"/>
      <c r="I29" s="239"/>
      <c r="J29" s="122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44522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8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53</v>
      </c>
      <c r="C39" s="210" t="s">
        <v>45</v>
      </c>
      <c r="D39" s="211"/>
      <c r="E39" s="211"/>
      <c r="F39" s="109">
        <f>'Rozpočet Pol'!AC51</f>
        <v>0</v>
      </c>
      <c r="G39" s="110">
        <f>'Rozpočet Pol'!AD51</f>
        <v>0</v>
      </c>
      <c r="H39" s="111"/>
      <c r="I39" s="112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2" t="s">
        <v>54</v>
      </c>
      <c r="C40" s="213"/>
      <c r="D40" s="213"/>
      <c r="E40" s="213"/>
      <c r="F40" s="113">
        <f>SUMIF(A39:A39,"=1",F39:F39)</f>
        <v>0</v>
      </c>
      <c r="G40" s="114">
        <f>SUMIF(A39:A39,"=1",G39:G39)</f>
        <v>0</v>
      </c>
      <c r="H40" s="114">
        <f>SUMIF(A39:A39,"=1",H39:H39)</f>
        <v>0</v>
      </c>
      <c r="I40" s="115">
        <f>SUMIF(A39:A39,"=1",I39:I39)</f>
        <v>0</v>
      </c>
      <c r="J40" s="98">
        <f>SUMIF(A39:A39,"=1",J39:J39)</f>
        <v>0</v>
      </c>
    </row>
    <row r="44" spans="1:10" ht="15.75" x14ac:dyDescent="0.25">
      <c r="B44" s="123" t="s">
        <v>56</v>
      </c>
    </row>
    <row r="46" spans="1:10" ht="25.5" customHeight="1" x14ac:dyDescent="0.2">
      <c r="A46" s="124"/>
      <c r="B46" s="128" t="s">
        <v>16</v>
      </c>
      <c r="C46" s="128" t="s">
        <v>5</v>
      </c>
      <c r="D46" s="129"/>
      <c r="E46" s="129"/>
      <c r="F46" s="132" t="s">
        <v>57</v>
      </c>
      <c r="G46" s="132"/>
      <c r="H46" s="132"/>
      <c r="I46" s="214" t="s">
        <v>28</v>
      </c>
      <c r="J46" s="214"/>
    </row>
    <row r="47" spans="1:10" ht="25.5" customHeight="1" x14ac:dyDescent="0.2">
      <c r="A47" s="125"/>
      <c r="B47" s="133" t="s">
        <v>58</v>
      </c>
      <c r="C47" s="216" t="s">
        <v>59</v>
      </c>
      <c r="D47" s="217"/>
      <c r="E47" s="217"/>
      <c r="F47" s="135" t="s">
        <v>24</v>
      </c>
      <c r="G47" s="136"/>
      <c r="H47" s="136"/>
      <c r="I47" s="215">
        <f>'Rozpočet Pol'!G8</f>
        <v>0</v>
      </c>
      <c r="J47" s="215"/>
    </row>
    <row r="48" spans="1:10" ht="25.5" customHeight="1" x14ac:dyDescent="0.2">
      <c r="A48" s="125"/>
      <c r="B48" s="127" t="s">
        <v>60</v>
      </c>
      <c r="C48" s="204" t="s">
        <v>61</v>
      </c>
      <c r="D48" s="205"/>
      <c r="E48" s="205"/>
      <c r="F48" s="137" t="s">
        <v>24</v>
      </c>
      <c r="G48" s="138"/>
      <c r="H48" s="138"/>
      <c r="I48" s="203">
        <f>'Rozpočet Pol'!G14</f>
        <v>0</v>
      </c>
      <c r="J48" s="203"/>
    </row>
    <row r="49" spans="1:10" ht="25.5" customHeight="1" x14ac:dyDescent="0.2">
      <c r="A49" s="125"/>
      <c r="B49" s="127" t="s">
        <v>62</v>
      </c>
      <c r="C49" s="204" t="s">
        <v>63</v>
      </c>
      <c r="D49" s="205"/>
      <c r="E49" s="205"/>
      <c r="F49" s="137" t="s">
        <v>24</v>
      </c>
      <c r="G49" s="138"/>
      <c r="H49" s="138"/>
      <c r="I49" s="203">
        <f>'Rozpočet Pol'!G21</f>
        <v>0</v>
      </c>
      <c r="J49" s="203"/>
    </row>
    <row r="50" spans="1:10" ht="25.5" customHeight="1" x14ac:dyDescent="0.2">
      <c r="A50" s="125"/>
      <c r="B50" s="127" t="s">
        <v>64</v>
      </c>
      <c r="C50" s="204" t="s">
        <v>65</v>
      </c>
      <c r="D50" s="205"/>
      <c r="E50" s="205"/>
      <c r="F50" s="137" t="s">
        <v>24</v>
      </c>
      <c r="G50" s="138"/>
      <c r="H50" s="138"/>
      <c r="I50" s="203">
        <f>'Rozpočet Pol'!G29</f>
        <v>0</v>
      </c>
      <c r="J50" s="203"/>
    </row>
    <row r="51" spans="1:10" ht="25.5" customHeight="1" x14ac:dyDescent="0.2">
      <c r="A51" s="125"/>
      <c r="B51" s="127" t="s">
        <v>66</v>
      </c>
      <c r="C51" s="204" t="s">
        <v>67</v>
      </c>
      <c r="D51" s="205"/>
      <c r="E51" s="205"/>
      <c r="F51" s="137" t="s">
        <v>24</v>
      </c>
      <c r="G51" s="138"/>
      <c r="H51" s="138"/>
      <c r="I51" s="203">
        <f>'Rozpočet Pol'!G36</f>
        <v>0</v>
      </c>
      <c r="J51" s="203"/>
    </row>
    <row r="52" spans="1:10" ht="25.5" customHeight="1" x14ac:dyDescent="0.2">
      <c r="A52" s="125"/>
      <c r="B52" s="127" t="s">
        <v>68</v>
      </c>
      <c r="C52" s="204" t="s">
        <v>69</v>
      </c>
      <c r="D52" s="205"/>
      <c r="E52" s="205"/>
      <c r="F52" s="137" t="s">
        <v>24</v>
      </c>
      <c r="G52" s="138"/>
      <c r="H52" s="138"/>
      <c r="I52" s="203">
        <f>'Rozpočet Pol'!G40</f>
        <v>0</v>
      </c>
      <c r="J52" s="203"/>
    </row>
    <row r="53" spans="1:10" ht="25.5" customHeight="1" x14ac:dyDescent="0.2">
      <c r="A53" s="125"/>
      <c r="B53" s="134" t="s">
        <v>70</v>
      </c>
      <c r="C53" s="207" t="s">
        <v>71</v>
      </c>
      <c r="D53" s="208"/>
      <c r="E53" s="208"/>
      <c r="F53" s="139" t="s">
        <v>23</v>
      </c>
      <c r="G53" s="140"/>
      <c r="H53" s="140"/>
      <c r="I53" s="206">
        <f>'Rozpočet Pol'!G44</f>
        <v>0</v>
      </c>
      <c r="J53" s="206"/>
    </row>
    <row r="54" spans="1:10" ht="25.5" customHeight="1" x14ac:dyDescent="0.2">
      <c r="A54" s="126"/>
      <c r="B54" s="130" t="s">
        <v>1</v>
      </c>
      <c r="C54" s="130"/>
      <c r="D54" s="131"/>
      <c r="E54" s="131"/>
      <c r="F54" s="141"/>
      <c r="G54" s="142"/>
      <c r="H54" s="142"/>
      <c r="I54" s="209">
        <f>SUM(I47:I53)</f>
        <v>0</v>
      </c>
      <c r="J54" s="209"/>
    </row>
    <row r="55" spans="1:10" x14ac:dyDescent="0.2">
      <c r="F55" s="143"/>
      <c r="G55" s="96"/>
      <c r="H55" s="143"/>
      <c r="I55" s="96"/>
      <c r="J55" s="96"/>
    </row>
    <row r="56" spans="1:10" x14ac:dyDescent="0.2">
      <c r="F56" s="143"/>
      <c r="G56" s="96"/>
      <c r="H56" s="143"/>
      <c r="I56" s="96"/>
      <c r="J56" s="96"/>
    </row>
    <row r="57" spans="1:10" x14ac:dyDescent="0.2">
      <c r="F57" s="143"/>
      <c r="G57" s="96"/>
      <c r="H57" s="143"/>
      <c r="I57" s="96"/>
      <c r="J57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9" t="s">
        <v>41</v>
      </c>
      <c r="B2" s="78"/>
      <c r="C2" s="251"/>
      <c r="D2" s="251"/>
      <c r="E2" s="251"/>
      <c r="F2" s="251"/>
      <c r="G2" s="252"/>
    </row>
    <row r="3" spans="1:7" ht="24.95" hidden="1" customHeight="1" x14ac:dyDescent="0.2">
      <c r="A3" s="79" t="s">
        <v>7</v>
      </c>
      <c r="B3" s="78"/>
      <c r="C3" s="251"/>
      <c r="D3" s="251"/>
      <c r="E3" s="251"/>
      <c r="F3" s="251"/>
      <c r="G3" s="252"/>
    </row>
    <row r="4" spans="1:7" ht="24.95" hidden="1" customHeight="1" x14ac:dyDescent="0.2">
      <c r="A4" s="79" t="s">
        <v>8</v>
      </c>
      <c r="B4" s="78"/>
      <c r="C4" s="251"/>
      <c r="D4" s="251"/>
      <c r="E4" s="251"/>
      <c r="F4" s="251"/>
      <c r="G4" s="25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61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3" t="s">
        <v>6</v>
      </c>
      <c r="B1" s="253"/>
      <c r="C1" s="253"/>
      <c r="D1" s="253"/>
      <c r="E1" s="253"/>
      <c r="F1" s="253"/>
      <c r="G1" s="253"/>
      <c r="AE1" t="s">
        <v>75</v>
      </c>
    </row>
    <row r="2" spans="1:60" ht="24.95" customHeight="1" x14ac:dyDescent="0.2">
      <c r="A2" s="148" t="s">
        <v>74</v>
      </c>
      <c r="B2" s="146"/>
      <c r="C2" s="254" t="s">
        <v>45</v>
      </c>
      <c r="D2" s="255"/>
      <c r="E2" s="255"/>
      <c r="F2" s="255"/>
      <c r="G2" s="256"/>
      <c r="AE2" t="s">
        <v>76</v>
      </c>
    </row>
    <row r="3" spans="1:60" ht="24.95" hidden="1" customHeight="1" x14ac:dyDescent="0.2">
      <c r="A3" s="149" t="s">
        <v>7</v>
      </c>
      <c r="B3" s="147"/>
      <c r="C3" s="257"/>
      <c r="D3" s="258"/>
      <c r="E3" s="258"/>
      <c r="F3" s="258"/>
      <c r="G3" s="259"/>
      <c r="AE3" t="s">
        <v>77</v>
      </c>
    </row>
    <row r="4" spans="1:60" ht="24.95" hidden="1" customHeight="1" x14ac:dyDescent="0.2">
      <c r="A4" s="149" t="s">
        <v>8</v>
      </c>
      <c r="B4" s="147"/>
      <c r="C4" s="257"/>
      <c r="D4" s="258"/>
      <c r="E4" s="258"/>
      <c r="F4" s="258"/>
      <c r="G4" s="259"/>
      <c r="AE4" t="s">
        <v>78</v>
      </c>
    </row>
    <row r="5" spans="1:60" hidden="1" x14ac:dyDescent="0.2">
      <c r="A5" s="150" t="s">
        <v>79</v>
      </c>
      <c r="B5" s="151"/>
      <c r="C5" s="152"/>
      <c r="D5" s="153"/>
      <c r="E5" s="153"/>
      <c r="F5" s="153"/>
      <c r="G5" s="154"/>
      <c r="AE5" t="s">
        <v>80</v>
      </c>
    </row>
    <row r="7" spans="1:60" ht="38.25" x14ac:dyDescent="0.2">
      <c r="A7" s="159" t="s">
        <v>81</v>
      </c>
      <c r="B7" s="160" t="s">
        <v>82</v>
      </c>
      <c r="C7" s="160" t="s">
        <v>83</v>
      </c>
      <c r="D7" s="159" t="s">
        <v>84</v>
      </c>
      <c r="E7" s="159" t="s">
        <v>85</v>
      </c>
      <c r="F7" s="155" t="s">
        <v>86</v>
      </c>
      <c r="G7" s="176" t="s">
        <v>28</v>
      </c>
      <c r="H7" s="177" t="s">
        <v>29</v>
      </c>
      <c r="I7" s="177" t="s">
        <v>87</v>
      </c>
      <c r="J7" s="177" t="s">
        <v>30</v>
      </c>
      <c r="K7" s="177" t="s">
        <v>88</v>
      </c>
      <c r="L7" s="177" t="s">
        <v>89</v>
      </c>
      <c r="M7" s="177" t="s">
        <v>90</v>
      </c>
      <c r="N7" s="177" t="s">
        <v>91</v>
      </c>
      <c r="O7" s="177" t="s">
        <v>92</v>
      </c>
      <c r="P7" s="177" t="s">
        <v>93</v>
      </c>
      <c r="Q7" s="177" t="s">
        <v>94</v>
      </c>
      <c r="R7" s="177" t="s">
        <v>95</v>
      </c>
      <c r="S7" s="177" t="s">
        <v>96</v>
      </c>
      <c r="T7" s="177" t="s">
        <v>97</v>
      </c>
      <c r="U7" s="162" t="s">
        <v>98</v>
      </c>
    </row>
    <row r="8" spans="1:60" x14ac:dyDescent="0.2">
      <c r="A8" s="178" t="s">
        <v>99</v>
      </c>
      <c r="B8" s="179" t="s">
        <v>58</v>
      </c>
      <c r="C8" s="180" t="s">
        <v>59</v>
      </c>
      <c r="D8" s="181"/>
      <c r="E8" s="182"/>
      <c r="F8" s="183"/>
      <c r="G8" s="183">
        <f>SUMIF(AE9:AE13,"&lt;&gt;NOR",G9:G13)</f>
        <v>0</v>
      </c>
      <c r="H8" s="183"/>
      <c r="I8" s="183">
        <f>SUM(I9:I13)</f>
        <v>0</v>
      </c>
      <c r="J8" s="183"/>
      <c r="K8" s="183">
        <f>SUM(K9:K13)</f>
        <v>0</v>
      </c>
      <c r="L8" s="183"/>
      <c r="M8" s="183">
        <f>SUM(M9:M13)</f>
        <v>0</v>
      </c>
      <c r="N8" s="161"/>
      <c r="O8" s="161">
        <f>SUM(O9:O13)</f>
        <v>3.6000000000000002E-4</v>
      </c>
      <c r="P8" s="161"/>
      <c r="Q8" s="161">
        <f>SUM(Q9:Q13)</f>
        <v>0</v>
      </c>
      <c r="R8" s="161"/>
      <c r="S8" s="161"/>
      <c r="T8" s="178"/>
      <c r="U8" s="161">
        <f>SUM(U9:U13)</f>
        <v>2.88</v>
      </c>
      <c r="AE8" t="s">
        <v>100</v>
      </c>
    </row>
    <row r="9" spans="1:60" outlineLevel="1" x14ac:dyDescent="0.2">
      <c r="A9" s="157">
        <v>1</v>
      </c>
      <c r="B9" s="163"/>
      <c r="C9" s="196" t="s">
        <v>101</v>
      </c>
      <c r="D9" s="165" t="s">
        <v>102</v>
      </c>
      <c r="E9" s="171">
        <v>12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66">
        <v>3.0000000000000001E-5</v>
      </c>
      <c r="O9" s="166">
        <f>ROUND(E9*N9,5)</f>
        <v>3.6000000000000002E-4</v>
      </c>
      <c r="P9" s="166">
        <v>0</v>
      </c>
      <c r="Q9" s="166">
        <f>ROUND(E9*P9,5)</f>
        <v>0</v>
      </c>
      <c r="R9" s="166"/>
      <c r="S9" s="166"/>
      <c r="T9" s="167">
        <v>0.13500000000000001</v>
      </c>
      <c r="U9" s="166">
        <f>ROUND(E9*T9,2)</f>
        <v>1.62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103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outlineLevel="1" x14ac:dyDescent="0.2">
      <c r="A10" s="157">
        <v>2</v>
      </c>
      <c r="B10" s="163"/>
      <c r="C10" s="196" t="s">
        <v>104</v>
      </c>
      <c r="D10" s="165" t="s">
        <v>102</v>
      </c>
      <c r="E10" s="171">
        <v>12</v>
      </c>
      <c r="F10" s="173"/>
      <c r="G10" s="174">
        <f>ROUND(E10*F10,2)</f>
        <v>0</v>
      </c>
      <c r="H10" s="173"/>
      <c r="I10" s="174">
        <f>ROUND(E10*H10,2)</f>
        <v>0</v>
      </c>
      <c r="J10" s="173"/>
      <c r="K10" s="174">
        <f>ROUND(E10*J10,2)</f>
        <v>0</v>
      </c>
      <c r="L10" s="174">
        <v>21</v>
      </c>
      <c r="M10" s="174">
        <f>G10*(1+L10/100)</f>
        <v>0</v>
      </c>
      <c r="N10" s="166">
        <v>0</v>
      </c>
      <c r="O10" s="166">
        <f>ROUND(E10*N10,5)</f>
        <v>0</v>
      </c>
      <c r="P10" s="166">
        <v>0</v>
      </c>
      <c r="Q10" s="166">
        <f>ROUND(E10*P10,5)</f>
        <v>0</v>
      </c>
      <c r="R10" s="166"/>
      <c r="S10" s="166"/>
      <c r="T10" s="167">
        <v>0.105</v>
      </c>
      <c r="U10" s="166">
        <f>ROUND(E10*T10,2)</f>
        <v>1.26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103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outlineLevel="1" x14ac:dyDescent="0.2">
      <c r="A11" s="157">
        <v>3</v>
      </c>
      <c r="B11" s="163"/>
      <c r="C11" s="196" t="s">
        <v>105</v>
      </c>
      <c r="D11" s="165" t="s">
        <v>106</v>
      </c>
      <c r="E11" s="171">
        <v>1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66">
        <v>0</v>
      </c>
      <c r="O11" s="166">
        <f>ROUND(E11*N11,5)</f>
        <v>0</v>
      </c>
      <c r="P11" s="166">
        <v>0</v>
      </c>
      <c r="Q11" s="166">
        <f>ROUND(E11*P11,5)</f>
        <v>0</v>
      </c>
      <c r="R11" s="166"/>
      <c r="S11" s="166"/>
      <c r="T11" s="167">
        <v>0</v>
      </c>
      <c r="U11" s="166">
        <f>ROUND(E11*T11,2)</f>
        <v>0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103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 x14ac:dyDescent="0.2">
      <c r="A12" s="157">
        <v>4</v>
      </c>
      <c r="B12" s="163"/>
      <c r="C12" s="196" t="s">
        <v>107</v>
      </c>
      <c r="D12" s="165" t="s">
        <v>106</v>
      </c>
      <c r="E12" s="171">
        <v>1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66">
        <v>0</v>
      </c>
      <c r="O12" s="166">
        <f>ROUND(E12*N12,5)</f>
        <v>0</v>
      </c>
      <c r="P12" s="166">
        <v>0</v>
      </c>
      <c r="Q12" s="166">
        <f>ROUND(E12*P12,5)</f>
        <v>0</v>
      </c>
      <c r="R12" s="166"/>
      <c r="S12" s="166"/>
      <c r="T12" s="167">
        <v>0</v>
      </c>
      <c r="U12" s="166">
        <f>ROUND(E12*T12,2)</f>
        <v>0</v>
      </c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103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outlineLevel="1" x14ac:dyDescent="0.2">
      <c r="A13" s="157">
        <v>5</v>
      </c>
      <c r="B13" s="163"/>
      <c r="C13" s="196" t="s">
        <v>108</v>
      </c>
      <c r="D13" s="165" t="s">
        <v>109</v>
      </c>
      <c r="E13" s="171">
        <v>3.6000000000000002E-4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66">
        <v>0</v>
      </c>
      <c r="O13" s="166">
        <f>ROUND(E13*N13,5)</f>
        <v>0</v>
      </c>
      <c r="P13" s="166">
        <v>0</v>
      </c>
      <c r="Q13" s="166">
        <f>ROUND(E13*P13,5)</f>
        <v>0</v>
      </c>
      <c r="R13" s="166"/>
      <c r="S13" s="166"/>
      <c r="T13" s="167">
        <v>1.966</v>
      </c>
      <c r="U13" s="166">
        <f>ROUND(E13*T13,2)</f>
        <v>0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103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x14ac:dyDescent="0.2">
      <c r="A14" s="158" t="s">
        <v>99</v>
      </c>
      <c r="B14" s="164" t="s">
        <v>60</v>
      </c>
      <c r="C14" s="197" t="s">
        <v>61</v>
      </c>
      <c r="D14" s="168"/>
      <c r="E14" s="172"/>
      <c r="F14" s="175"/>
      <c r="G14" s="175">
        <f>SUMIF(AE15:AE20,"&lt;&gt;NOR",G15:G20)</f>
        <v>0</v>
      </c>
      <c r="H14" s="175"/>
      <c r="I14" s="175">
        <f>SUM(I15:I20)</f>
        <v>0</v>
      </c>
      <c r="J14" s="175"/>
      <c r="K14" s="175">
        <f>SUM(K15:K20)</f>
        <v>0</v>
      </c>
      <c r="L14" s="175"/>
      <c r="M14" s="175">
        <f>SUM(M15:M20)</f>
        <v>0</v>
      </c>
      <c r="N14" s="169"/>
      <c r="O14" s="169">
        <f>SUM(O15:O20)</f>
        <v>0.79790000000000005</v>
      </c>
      <c r="P14" s="169"/>
      <c r="Q14" s="169">
        <f>SUM(Q15:Q20)</f>
        <v>0</v>
      </c>
      <c r="R14" s="169"/>
      <c r="S14" s="169"/>
      <c r="T14" s="170"/>
      <c r="U14" s="169">
        <f>SUM(U15:U20)</f>
        <v>90.170000000000016</v>
      </c>
      <c r="AE14" t="s">
        <v>100</v>
      </c>
    </row>
    <row r="15" spans="1:60" outlineLevel="1" x14ac:dyDescent="0.2">
      <c r="A15" s="157">
        <v>6</v>
      </c>
      <c r="B15" s="163"/>
      <c r="C15" s="196" t="s">
        <v>110</v>
      </c>
      <c r="D15" s="165" t="s">
        <v>102</v>
      </c>
      <c r="E15" s="171">
        <v>49</v>
      </c>
      <c r="F15" s="173"/>
      <c r="G15" s="174">
        <f t="shared" ref="G15:G20" si="0">ROUND(E15*F15,2)</f>
        <v>0</v>
      </c>
      <c r="H15" s="173"/>
      <c r="I15" s="174">
        <f t="shared" ref="I15:I20" si="1">ROUND(E15*H15,2)</f>
        <v>0</v>
      </c>
      <c r="J15" s="173"/>
      <c r="K15" s="174">
        <f t="shared" ref="K15:K20" si="2">ROUND(E15*J15,2)</f>
        <v>0</v>
      </c>
      <c r="L15" s="174">
        <v>21</v>
      </c>
      <c r="M15" s="174">
        <f t="shared" ref="M15:M20" si="3">G15*(1+L15/100)</f>
        <v>0</v>
      </c>
      <c r="N15" s="166">
        <v>7.6000000000000004E-4</v>
      </c>
      <c r="O15" s="166">
        <f t="shared" ref="O15:O20" si="4">ROUND(E15*N15,5)</f>
        <v>3.7240000000000002E-2</v>
      </c>
      <c r="P15" s="166">
        <v>0</v>
      </c>
      <c r="Q15" s="166">
        <f t="shared" ref="Q15:Q20" si="5">ROUND(E15*P15,5)</f>
        <v>0</v>
      </c>
      <c r="R15" s="166"/>
      <c r="S15" s="166"/>
      <c r="T15" s="167">
        <v>0.29737999999999998</v>
      </c>
      <c r="U15" s="166">
        <f t="shared" ref="U15:U20" si="6">ROUND(E15*T15,2)</f>
        <v>14.57</v>
      </c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103</v>
      </c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outlineLevel="1" x14ac:dyDescent="0.2">
      <c r="A16" s="157">
        <v>7</v>
      </c>
      <c r="B16" s="163"/>
      <c r="C16" s="196" t="s">
        <v>111</v>
      </c>
      <c r="D16" s="165" t="s">
        <v>102</v>
      </c>
      <c r="E16" s="171">
        <v>69</v>
      </c>
      <c r="F16" s="173"/>
      <c r="G16" s="174">
        <f t="shared" si="0"/>
        <v>0</v>
      </c>
      <c r="H16" s="173"/>
      <c r="I16" s="174">
        <f t="shared" si="1"/>
        <v>0</v>
      </c>
      <c r="J16" s="173"/>
      <c r="K16" s="174">
        <f t="shared" si="2"/>
        <v>0</v>
      </c>
      <c r="L16" s="174">
        <v>21</v>
      </c>
      <c r="M16" s="174">
        <f t="shared" si="3"/>
        <v>0</v>
      </c>
      <c r="N16" s="166">
        <v>8.8000000000000003E-4</v>
      </c>
      <c r="O16" s="166">
        <f t="shared" si="4"/>
        <v>6.0720000000000003E-2</v>
      </c>
      <c r="P16" s="166">
        <v>0</v>
      </c>
      <c r="Q16" s="166">
        <f t="shared" si="5"/>
        <v>0</v>
      </c>
      <c r="R16" s="166"/>
      <c r="S16" s="166"/>
      <c r="T16" s="167">
        <v>0.30737999999999999</v>
      </c>
      <c r="U16" s="166">
        <f t="shared" si="6"/>
        <v>21.21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103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outlineLevel="1" x14ac:dyDescent="0.2">
      <c r="A17" s="157">
        <v>8</v>
      </c>
      <c r="B17" s="163"/>
      <c r="C17" s="196" t="s">
        <v>112</v>
      </c>
      <c r="D17" s="165" t="s">
        <v>102</v>
      </c>
      <c r="E17" s="171">
        <v>49</v>
      </c>
      <c r="F17" s="173"/>
      <c r="G17" s="174">
        <f t="shared" si="0"/>
        <v>0</v>
      </c>
      <c r="H17" s="173"/>
      <c r="I17" s="174">
        <f t="shared" si="1"/>
        <v>0</v>
      </c>
      <c r="J17" s="173"/>
      <c r="K17" s="174">
        <f t="shared" si="2"/>
        <v>0</v>
      </c>
      <c r="L17" s="174">
        <v>21</v>
      </c>
      <c r="M17" s="174">
        <f t="shared" si="3"/>
        <v>0</v>
      </c>
      <c r="N17" s="166">
        <v>5.9199999999999999E-3</v>
      </c>
      <c r="O17" s="166">
        <f t="shared" si="4"/>
        <v>0.29008</v>
      </c>
      <c r="P17" s="166">
        <v>0</v>
      </c>
      <c r="Q17" s="166">
        <f t="shared" si="5"/>
        <v>0</v>
      </c>
      <c r="R17" s="166"/>
      <c r="S17" s="166"/>
      <c r="T17" s="167">
        <v>0.41160000000000002</v>
      </c>
      <c r="U17" s="166">
        <f t="shared" si="6"/>
        <v>20.170000000000002</v>
      </c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103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outlineLevel="1" x14ac:dyDescent="0.2">
      <c r="A18" s="157">
        <v>9</v>
      </c>
      <c r="B18" s="163"/>
      <c r="C18" s="196" t="s">
        <v>113</v>
      </c>
      <c r="D18" s="165" t="s">
        <v>102</v>
      </c>
      <c r="E18" s="171">
        <v>69</v>
      </c>
      <c r="F18" s="173"/>
      <c r="G18" s="174">
        <f t="shared" si="0"/>
        <v>0</v>
      </c>
      <c r="H18" s="173"/>
      <c r="I18" s="174">
        <f t="shared" si="1"/>
        <v>0</v>
      </c>
      <c r="J18" s="173"/>
      <c r="K18" s="174">
        <f t="shared" si="2"/>
        <v>0</v>
      </c>
      <c r="L18" s="174">
        <v>21</v>
      </c>
      <c r="M18" s="174">
        <f t="shared" si="3"/>
        <v>0</v>
      </c>
      <c r="N18" s="166">
        <v>5.94E-3</v>
      </c>
      <c r="O18" s="166">
        <f t="shared" si="4"/>
        <v>0.40986</v>
      </c>
      <c r="P18" s="166">
        <v>0</v>
      </c>
      <c r="Q18" s="166">
        <f t="shared" si="5"/>
        <v>0</v>
      </c>
      <c r="R18" s="166"/>
      <c r="S18" s="166"/>
      <c r="T18" s="167">
        <v>0.42159999999999997</v>
      </c>
      <c r="U18" s="166">
        <f t="shared" si="6"/>
        <v>29.09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103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outlineLevel="1" x14ac:dyDescent="0.2">
      <c r="A19" s="157">
        <v>10</v>
      </c>
      <c r="B19" s="163"/>
      <c r="C19" s="196" t="s">
        <v>114</v>
      </c>
      <c r="D19" s="165" t="s">
        <v>102</v>
      </c>
      <c r="E19" s="171">
        <v>118</v>
      </c>
      <c r="F19" s="173"/>
      <c r="G19" s="174">
        <f t="shared" si="0"/>
        <v>0</v>
      </c>
      <c r="H19" s="173"/>
      <c r="I19" s="174">
        <f t="shared" si="1"/>
        <v>0</v>
      </c>
      <c r="J19" s="173"/>
      <c r="K19" s="174">
        <f t="shared" si="2"/>
        <v>0</v>
      </c>
      <c r="L19" s="174">
        <v>21</v>
      </c>
      <c r="M19" s="174">
        <f t="shared" si="3"/>
        <v>0</v>
      </c>
      <c r="N19" s="166">
        <v>0</v>
      </c>
      <c r="O19" s="166">
        <f t="shared" si="4"/>
        <v>0</v>
      </c>
      <c r="P19" s="166">
        <v>0</v>
      </c>
      <c r="Q19" s="166">
        <f t="shared" si="5"/>
        <v>0</v>
      </c>
      <c r="R19" s="166"/>
      <c r="S19" s="166"/>
      <c r="T19" s="167">
        <v>2.1499999999999998E-2</v>
      </c>
      <c r="U19" s="166">
        <f t="shared" si="6"/>
        <v>2.54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103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outlineLevel="1" x14ac:dyDescent="0.2">
      <c r="A20" s="157">
        <v>11</v>
      </c>
      <c r="B20" s="163"/>
      <c r="C20" s="196" t="s">
        <v>115</v>
      </c>
      <c r="D20" s="165" t="s">
        <v>109</v>
      </c>
      <c r="E20" s="171">
        <v>0.79790000000000005</v>
      </c>
      <c r="F20" s="173"/>
      <c r="G20" s="174">
        <f t="shared" si="0"/>
        <v>0</v>
      </c>
      <c r="H20" s="173"/>
      <c r="I20" s="174">
        <f t="shared" si="1"/>
        <v>0</v>
      </c>
      <c r="J20" s="173"/>
      <c r="K20" s="174">
        <f t="shared" si="2"/>
        <v>0</v>
      </c>
      <c r="L20" s="174">
        <v>21</v>
      </c>
      <c r="M20" s="174">
        <f t="shared" si="3"/>
        <v>0</v>
      </c>
      <c r="N20" s="166">
        <v>0</v>
      </c>
      <c r="O20" s="166">
        <f t="shared" si="4"/>
        <v>0</v>
      </c>
      <c r="P20" s="166">
        <v>0</v>
      </c>
      <c r="Q20" s="166">
        <f t="shared" si="5"/>
        <v>0</v>
      </c>
      <c r="R20" s="166"/>
      <c r="S20" s="166"/>
      <c r="T20" s="167">
        <v>3.246</v>
      </c>
      <c r="U20" s="166">
        <f t="shared" si="6"/>
        <v>2.59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103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x14ac:dyDescent="0.2">
      <c r="A21" s="158" t="s">
        <v>99</v>
      </c>
      <c r="B21" s="164" t="s">
        <v>62</v>
      </c>
      <c r="C21" s="197" t="s">
        <v>63</v>
      </c>
      <c r="D21" s="168"/>
      <c r="E21" s="172"/>
      <c r="F21" s="175"/>
      <c r="G21" s="175">
        <f>SUMIF(AE22:AE28,"&lt;&gt;NOR",G22:G28)</f>
        <v>0</v>
      </c>
      <c r="H21" s="175"/>
      <c r="I21" s="175">
        <f>SUM(I22:I28)</f>
        <v>0</v>
      </c>
      <c r="J21" s="175"/>
      <c r="K21" s="175">
        <f>SUM(K22:K28)</f>
        <v>0</v>
      </c>
      <c r="L21" s="175"/>
      <c r="M21" s="175">
        <f>SUM(M22:M28)</f>
        <v>0</v>
      </c>
      <c r="N21" s="169"/>
      <c r="O21" s="169">
        <f>SUM(O22:O28)</f>
        <v>1.5680000000000003E-2</v>
      </c>
      <c r="P21" s="169"/>
      <c r="Q21" s="169">
        <f>SUM(Q22:Q28)</f>
        <v>0</v>
      </c>
      <c r="R21" s="169"/>
      <c r="S21" s="169"/>
      <c r="T21" s="170"/>
      <c r="U21" s="169">
        <f>SUM(U22:U28)</f>
        <v>14.87</v>
      </c>
      <c r="AE21" t="s">
        <v>100</v>
      </c>
    </row>
    <row r="22" spans="1:60" outlineLevel="1" x14ac:dyDescent="0.2">
      <c r="A22" s="157">
        <v>12</v>
      </c>
      <c r="B22" s="163"/>
      <c r="C22" s="196" t="s">
        <v>116</v>
      </c>
      <c r="D22" s="165" t="s">
        <v>117</v>
      </c>
      <c r="E22" s="171">
        <v>16</v>
      </c>
      <c r="F22" s="173"/>
      <c r="G22" s="174">
        <f t="shared" ref="G22:G28" si="7">ROUND(E22*F22,2)</f>
        <v>0</v>
      </c>
      <c r="H22" s="173"/>
      <c r="I22" s="174">
        <f t="shared" ref="I22:I28" si="8">ROUND(E22*H22,2)</f>
        <v>0</v>
      </c>
      <c r="J22" s="173"/>
      <c r="K22" s="174">
        <f t="shared" ref="K22:K28" si="9">ROUND(E22*J22,2)</f>
        <v>0</v>
      </c>
      <c r="L22" s="174">
        <v>21</v>
      </c>
      <c r="M22" s="174">
        <f t="shared" ref="M22:M28" si="10">G22*(1+L22/100)</f>
        <v>0</v>
      </c>
      <c r="N22" s="166">
        <v>0</v>
      </c>
      <c r="O22" s="166">
        <f t="shared" ref="O22:O28" si="11">ROUND(E22*N22,5)</f>
        <v>0</v>
      </c>
      <c r="P22" s="166">
        <v>0</v>
      </c>
      <c r="Q22" s="166">
        <f t="shared" ref="Q22:Q28" si="12">ROUND(E22*P22,5)</f>
        <v>0</v>
      </c>
      <c r="R22" s="166"/>
      <c r="S22" s="166"/>
      <c r="T22" s="167">
        <v>5.0999999999999997E-2</v>
      </c>
      <c r="U22" s="166">
        <f t="shared" ref="U22:U28" si="13">ROUND(E22*T22,2)</f>
        <v>0.82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103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outlineLevel="1" x14ac:dyDescent="0.2">
      <c r="A23" s="157">
        <v>13</v>
      </c>
      <c r="B23" s="163"/>
      <c r="C23" s="196" t="s">
        <v>118</v>
      </c>
      <c r="D23" s="165" t="s">
        <v>117</v>
      </c>
      <c r="E23" s="171">
        <v>32</v>
      </c>
      <c r="F23" s="173"/>
      <c r="G23" s="174">
        <f t="shared" si="7"/>
        <v>0</v>
      </c>
      <c r="H23" s="173"/>
      <c r="I23" s="174">
        <f t="shared" si="8"/>
        <v>0</v>
      </c>
      <c r="J23" s="173"/>
      <c r="K23" s="174">
        <f t="shared" si="9"/>
        <v>0</v>
      </c>
      <c r="L23" s="174">
        <v>21</v>
      </c>
      <c r="M23" s="174">
        <f t="shared" si="10"/>
        <v>0</v>
      </c>
      <c r="N23" s="166">
        <v>0</v>
      </c>
      <c r="O23" s="166">
        <f t="shared" si="11"/>
        <v>0</v>
      </c>
      <c r="P23" s="166">
        <v>0</v>
      </c>
      <c r="Q23" s="166">
        <f t="shared" si="12"/>
        <v>0</v>
      </c>
      <c r="R23" s="166"/>
      <c r="S23" s="166"/>
      <c r="T23" s="167">
        <v>0.16500000000000001</v>
      </c>
      <c r="U23" s="166">
        <f t="shared" si="13"/>
        <v>5.28</v>
      </c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103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outlineLevel="1" x14ac:dyDescent="0.2">
      <c r="A24" s="157">
        <v>14</v>
      </c>
      <c r="B24" s="163"/>
      <c r="C24" s="196" t="s">
        <v>119</v>
      </c>
      <c r="D24" s="165" t="s">
        <v>117</v>
      </c>
      <c r="E24" s="171">
        <v>16</v>
      </c>
      <c r="F24" s="173"/>
      <c r="G24" s="174">
        <f t="shared" si="7"/>
        <v>0</v>
      </c>
      <c r="H24" s="173"/>
      <c r="I24" s="174">
        <f t="shared" si="8"/>
        <v>0</v>
      </c>
      <c r="J24" s="173"/>
      <c r="K24" s="174">
        <f t="shared" si="9"/>
        <v>0</v>
      </c>
      <c r="L24" s="174">
        <v>21</v>
      </c>
      <c r="M24" s="174">
        <f t="shared" si="10"/>
        <v>0</v>
      </c>
      <c r="N24" s="166">
        <v>2.0000000000000001E-4</v>
      </c>
      <c r="O24" s="166">
        <f t="shared" si="11"/>
        <v>3.2000000000000002E-3</v>
      </c>
      <c r="P24" s="166">
        <v>0</v>
      </c>
      <c r="Q24" s="166">
        <f t="shared" si="12"/>
        <v>0</v>
      </c>
      <c r="R24" s="166"/>
      <c r="S24" s="166"/>
      <c r="T24" s="167">
        <v>0.17499999999999999</v>
      </c>
      <c r="U24" s="166">
        <f t="shared" si="13"/>
        <v>2.8</v>
      </c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103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outlineLevel="1" x14ac:dyDescent="0.2">
      <c r="A25" s="157">
        <v>15</v>
      </c>
      <c r="B25" s="163"/>
      <c r="C25" s="196" t="s">
        <v>120</v>
      </c>
      <c r="D25" s="165" t="s">
        <v>117</v>
      </c>
      <c r="E25" s="171">
        <v>16</v>
      </c>
      <c r="F25" s="173"/>
      <c r="G25" s="174">
        <f t="shared" si="7"/>
        <v>0</v>
      </c>
      <c r="H25" s="173"/>
      <c r="I25" s="174">
        <f t="shared" si="8"/>
        <v>0</v>
      </c>
      <c r="J25" s="173"/>
      <c r="K25" s="174">
        <f t="shared" si="9"/>
        <v>0</v>
      </c>
      <c r="L25" s="174">
        <v>21</v>
      </c>
      <c r="M25" s="174">
        <f t="shared" si="10"/>
        <v>0</v>
      </c>
      <c r="N25" s="166">
        <v>2.5999999999999998E-4</v>
      </c>
      <c r="O25" s="166">
        <f t="shared" si="11"/>
        <v>4.1599999999999996E-3</v>
      </c>
      <c r="P25" s="166">
        <v>0</v>
      </c>
      <c r="Q25" s="166">
        <f t="shared" si="12"/>
        <v>0</v>
      </c>
      <c r="R25" s="166"/>
      <c r="S25" s="166"/>
      <c r="T25" s="167">
        <v>8.2000000000000003E-2</v>
      </c>
      <c r="U25" s="166">
        <f t="shared" si="13"/>
        <v>1.31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103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outlineLevel="1" x14ac:dyDescent="0.2">
      <c r="A26" s="157">
        <v>16</v>
      </c>
      <c r="B26" s="163"/>
      <c r="C26" s="196" t="s">
        <v>121</v>
      </c>
      <c r="D26" s="165" t="s">
        <v>122</v>
      </c>
      <c r="E26" s="171">
        <v>16</v>
      </c>
      <c r="F26" s="173"/>
      <c r="G26" s="174">
        <f t="shared" si="7"/>
        <v>0</v>
      </c>
      <c r="H26" s="173"/>
      <c r="I26" s="174">
        <f t="shared" si="8"/>
        <v>0</v>
      </c>
      <c r="J26" s="173"/>
      <c r="K26" s="174">
        <f t="shared" si="9"/>
        <v>0</v>
      </c>
      <c r="L26" s="174">
        <v>21</v>
      </c>
      <c r="M26" s="174">
        <f t="shared" si="10"/>
        <v>0</v>
      </c>
      <c r="N26" s="166">
        <v>4.0000000000000002E-4</v>
      </c>
      <c r="O26" s="166">
        <f t="shared" si="11"/>
        <v>6.4000000000000003E-3</v>
      </c>
      <c r="P26" s="166">
        <v>0</v>
      </c>
      <c r="Q26" s="166">
        <f t="shared" si="12"/>
        <v>0</v>
      </c>
      <c r="R26" s="166"/>
      <c r="S26" s="166"/>
      <c r="T26" s="167">
        <v>0.22700000000000001</v>
      </c>
      <c r="U26" s="166">
        <f t="shared" si="13"/>
        <v>3.63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103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">
      <c r="A27" s="157">
        <v>17</v>
      </c>
      <c r="B27" s="163"/>
      <c r="C27" s="196" t="s">
        <v>123</v>
      </c>
      <c r="D27" s="165" t="s">
        <v>117</v>
      </c>
      <c r="E27" s="171">
        <v>16</v>
      </c>
      <c r="F27" s="173"/>
      <c r="G27" s="174">
        <f t="shared" si="7"/>
        <v>0</v>
      </c>
      <c r="H27" s="173"/>
      <c r="I27" s="174">
        <f t="shared" si="8"/>
        <v>0</v>
      </c>
      <c r="J27" s="173"/>
      <c r="K27" s="174">
        <f t="shared" si="9"/>
        <v>0</v>
      </c>
      <c r="L27" s="174">
        <v>21</v>
      </c>
      <c r="M27" s="174">
        <f t="shared" si="10"/>
        <v>0</v>
      </c>
      <c r="N27" s="166">
        <v>1.2E-4</v>
      </c>
      <c r="O27" s="166">
        <f t="shared" si="11"/>
        <v>1.92E-3</v>
      </c>
      <c r="P27" s="166">
        <v>0</v>
      </c>
      <c r="Q27" s="166">
        <f t="shared" si="12"/>
        <v>0</v>
      </c>
      <c r="R27" s="166"/>
      <c r="S27" s="166"/>
      <c r="T27" s="167">
        <v>6.2E-2</v>
      </c>
      <c r="U27" s="166">
        <f t="shared" si="13"/>
        <v>0.99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103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outlineLevel="1" x14ac:dyDescent="0.2">
      <c r="A28" s="157">
        <v>18</v>
      </c>
      <c r="B28" s="163"/>
      <c r="C28" s="196" t="s">
        <v>124</v>
      </c>
      <c r="D28" s="165" t="s">
        <v>109</v>
      </c>
      <c r="E28" s="171">
        <v>1.5679999999999999E-2</v>
      </c>
      <c r="F28" s="173"/>
      <c r="G28" s="174">
        <f t="shared" si="7"/>
        <v>0</v>
      </c>
      <c r="H28" s="173"/>
      <c r="I28" s="174">
        <f t="shared" si="8"/>
        <v>0</v>
      </c>
      <c r="J28" s="173"/>
      <c r="K28" s="174">
        <f t="shared" si="9"/>
        <v>0</v>
      </c>
      <c r="L28" s="174">
        <v>21</v>
      </c>
      <c r="M28" s="174">
        <f t="shared" si="10"/>
        <v>0</v>
      </c>
      <c r="N28" s="166">
        <v>0</v>
      </c>
      <c r="O28" s="166">
        <f t="shared" si="11"/>
        <v>0</v>
      </c>
      <c r="P28" s="166">
        <v>0</v>
      </c>
      <c r="Q28" s="166">
        <f t="shared" si="12"/>
        <v>0</v>
      </c>
      <c r="R28" s="166"/>
      <c r="S28" s="166"/>
      <c r="T28" s="167">
        <v>2.351</v>
      </c>
      <c r="U28" s="166">
        <f t="shared" si="13"/>
        <v>0.04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103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x14ac:dyDescent="0.2">
      <c r="A29" s="158" t="s">
        <v>99</v>
      </c>
      <c r="B29" s="164" t="s">
        <v>64</v>
      </c>
      <c r="C29" s="197" t="s">
        <v>65</v>
      </c>
      <c r="D29" s="168"/>
      <c r="E29" s="172"/>
      <c r="F29" s="175"/>
      <c r="G29" s="175">
        <f>SUMIF(AE30:AE35,"&lt;&gt;NOR",G30:G35)</f>
        <v>0</v>
      </c>
      <c r="H29" s="175"/>
      <c r="I29" s="175">
        <f>SUM(I30:I35)</f>
        <v>0</v>
      </c>
      <c r="J29" s="175"/>
      <c r="K29" s="175">
        <f>SUM(K30:K35)</f>
        <v>0</v>
      </c>
      <c r="L29" s="175"/>
      <c r="M29" s="175">
        <f>SUM(M30:M35)</f>
        <v>0</v>
      </c>
      <c r="N29" s="169"/>
      <c r="O29" s="169">
        <f>SUM(O30:O35)</f>
        <v>1.05155</v>
      </c>
      <c r="P29" s="169"/>
      <c r="Q29" s="169">
        <f>SUM(Q30:Q35)</f>
        <v>0</v>
      </c>
      <c r="R29" s="169"/>
      <c r="S29" s="169"/>
      <c r="T29" s="170"/>
      <c r="U29" s="169">
        <f>SUM(U30:U35)</f>
        <v>38.619999999999997</v>
      </c>
      <c r="AE29" t="s">
        <v>100</v>
      </c>
    </row>
    <row r="30" spans="1:60" outlineLevel="1" x14ac:dyDescent="0.2">
      <c r="A30" s="157">
        <v>19</v>
      </c>
      <c r="B30" s="163"/>
      <c r="C30" s="196" t="s">
        <v>125</v>
      </c>
      <c r="D30" s="165" t="s">
        <v>126</v>
      </c>
      <c r="E30" s="171">
        <v>26.08</v>
      </c>
      <c r="F30" s="173"/>
      <c r="G30" s="174">
        <f t="shared" ref="G30:G35" si="14">ROUND(E30*F30,2)</f>
        <v>0</v>
      </c>
      <c r="H30" s="173"/>
      <c r="I30" s="174">
        <f t="shared" ref="I30:I35" si="15">ROUND(E30*H30,2)</f>
        <v>0</v>
      </c>
      <c r="J30" s="173"/>
      <c r="K30" s="174">
        <f t="shared" ref="K30:K35" si="16">ROUND(E30*J30,2)</f>
        <v>0</v>
      </c>
      <c r="L30" s="174">
        <v>21</v>
      </c>
      <c r="M30" s="174">
        <f t="shared" ref="M30:M35" si="17">G30*(1+L30/100)</f>
        <v>0</v>
      </c>
      <c r="N30" s="166">
        <v>0</v>
      </c>
      <c r="O30" s="166">
        <f t="shared" ref="O30:O35" si="18">ROUND(E30*N30,5)</f>
        <v>0</v>
      </c>
      <c r="P30" s="166">
        <v>0</v>
      </c>
      <c r="Q30" s="166">
        <f t="shared" ref="Q30:Q35" si="19">ROUND(E30*P30,5)</f>
        <v>0</v>
      </c>
      <c r="R30" s="166"/>
      <c r="S30" s="166"/>
      <c r="T30" s="167">
        <v>0.14399999999999999</v>
      </c>
      <c r="U30" s="166">
        <f t="shared" ref="U30:U35" si="20">ROUND(E30*T30,2)</f>
        <v>3.76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103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outlineLevel="1" x14ac:dyDescent="0.2">
      <c r="A31" s="157">
        <v>20</v>
      </c>
      <c r="B31" s="163"/>
      <c r="C31" s="196" t="s">
        <v>127</v>
      </c>
      <c r="D31" s="165" t="s">
        <v>126</v>
      </c>
      <c r="E31" s="171">
        <v>117.88</v>
      </c>
      <c r="F31" s="173"/>
      <c r="G31" s="174">
        <f t="shared" si="14"/>
        <v>0</v>
      </c>
      <c r="H31" s="173"/>
      <c r="I31" s="174">
        <f t="shared" si="15"/>
        <v>0</v>
      </c>
      <c r="J31" s="173"/>
      <c r="K31" s="174">
        <f t="shared" si="16"/>
        <v>0</v>
      </c>
      <c r="L31" s="174">
        <v>21</v>
      </c>
      <c r="M31" s="174">
        <f t="shared" si="17"/>
        <v>0</v>
      </c>
      <c r="N31" s="166">
        <v>0</v>
      </c>
      <c r="O31" s="166">
        <f t="shared" si="18"/>
        <v>0</v>
      </c>
      <c r="P31" s="166">
        <v>0</v>
      </c>
      <c r="Q31" s="166">
        <f t="shared" si="19"/>
        <v>0</v>
      </c>
      <c r="R31" s="166"/>
      <c r="S31" s="166"/>
      <c r="T31" s="167">
        <v>5.1999999999999998E-2</v>
      </c>
      <c r="U31" s="166">
        <f t="shared" si="20"/>
        <v>6.13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103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outlineLevel="1" x14ac:dyDescent="0.2">
      <c r="A32" s="157">
        <v>21</v>
      </c>
      <c r="B32" s="163"/>
      <c r="C32" s="196" t="s">
        <v>128</v>
      </c>
      <c r="D32" s="165" t="s">
        <v>126</v>
      </c>
      <c r="E32" s="171">
        <v>26.08</v>
      </c>
      <c r="F32" s="173"/>
      <c r="G32" s="174">
        <f t="shared" si="14"/>
        <v>0</v>
      </c>
      <c r="H32" s="173"/>
      <c r="I32" s="174">
        <f t="shared" si="15"/>
        <v>0</v>
      </c>
      <c r="J32" s="173"/>
      <c r="K32" s="174">
        <f t="shared" si="16"/>
        <v>0</v>
      </c>
      <c r="L32" s="174">
        <v>21</v>
      </c>
      <c r="M32" s="174">
        <f t="shared" si="17"/>
        <v>0</v>
      </c>
      <c r="N32" s="166">
        <v>0</v>
      </c>
      <c r="O32" s="166">
        <f t="shared" si="18"/>
        <v>0</v>
      </c>
      <c r="P32" s="166">
        <v>0</v>
      </c>
      <c r="Q32" s="166">
        <f t="shared" si="19"/>
        <v>0</v>
      </c>
      <c r="R32" s="166"/>
      <c r="S32" s="166"/>
      <c r="T32" s="167">
        <v>0.13400000000000001</v>
      </c>
      <c r="U32" s="166">
        <f t="shared" si="20"/>
        <v>3.49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103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outlineLevel="1" x14ac:dyDescent="0.2">
      <c r="A33" s="157">
        <v>22</v>
      </c>
      <c r="B33" s="163"/>
      <c r="C33" s="196" t="s">
        <v>129</v>
      </c>
      <c r="D33" s="165" t="s">
        <v>126</v>
      </c>
      <c r="E33" s="171">
        <v>26.08</v>
      </c>
      <c r="F33" s="173"/>
      <c r="G33" s="174">
        <f t="shared" si="14"/>
        <v>0</v>
      </c>
      <c r="H33" s="173"/>
      <c r="I33" s="174">
        <f t="shared" si="15"/>
        <v>0</v>
      </c>
      <c r="J33" s="173"/>
      <c r="K33" s="174">
        <f t="shared" si="16"/>
        <v>0</v>
      </c>
      <c r="L33" s="174">
        <v>21</v>
      </c>
      <c r="M33" s="174">
        <f t="shared" si="17"/>
        <v>0</v>
      </c>
      <c r="N33" s="166">
        <v>1.6320000000000001E-2</v>
      </c>
      <c r="O33" s="166">
        <f t="shared" si="18"/>
        <v>0.42563000000000001</v>
      </c>
      <c r="P33" s="166">
        <v>0</v>
      </c>
      <c r="Q33" s="166">
        <f t="shared" si="19"/>
        <v>0</v>
      </c>
      <c r="R33" s="166"/>
      <c r="S33" s="166"/>
      <c r="T33" s="167">
        <v>0.42899999999999999</v>
      </c>
      <c r="U33" s="166">
        <f t="shared" si="20"/>
        <v>11.19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103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outlineLevel="1" x14ac:dyDescent="0.2">
      <c r="A34" s="157">
        <v>23</v>
      </c>
      <c r="B34" s="163"/>
      <c r="C34" s="196" t="s">
        <v>130</v>
      </c>
      <c r="D34" s="165" t="s">
        <v>126</v>
      </c>
      <c r="E34" s="171">
        <v>26.08</v>
      </c>
      <c r="F34" s="173"/>
      <c r="G34" s="174">
        <f t="shared" si="14"/>
        <v>0</v>
      </c>
      <c r="H34" s="173"/>
      <c r="I34" s="174">
        <f t="shared" si="15"/>
        <v>0</v>
      </c>
      <c r="J34" s="173"/>
      <c r="K34" s="174">
        <f t="shared" si="16"/>
        <v>0</v>
      </c>
      <c r="L34" s="174">
        <v>21</v>
      </c>
      <c r="M34" s="174">
        <f t="shared" si="17"/>
        <v>0</v>
      </c>
      <c r="N34" s="166">
        <v>2.4E-2</v>
      </c>
      <c r="O34" s="166">
        <f t="shared" si="18"/>
        <v>0.62592000000000003</v>
      </c>
      <c r="P34" s="166">
        <v>0</v>
      </c>
      <c r="Q34" s="166">
        <f t="shared" si="19"/>
        <v>0</v>
      </c>
      <c r="R34" s="166"/>
      <c r="S34" s="166"/>
      <c r="T34" s="167">
        <v>0.42899999999999999</v>
      </c>
      <c r="U34" s="166">
        <f t="shared" si="20"/>
        <v>11.19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103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outlineLevel="1" x14ac:dyDescent="0.2">
      <c r="A35" s="157">
        <v>24</v>
      </c>
      <c r="B35" s="163"/>
      <c r="C35" s="196" t="s">
        <v>131</v>
      </c>
      <c r="D35" s="165" t="s">
        <v>109</v>
      </c>
      <c r="E35" s="171">
        <v>1.05155</v>
      </c>
      <c r="F35" s="173"/>
      <c r="G35" s="174">
        <f t="shared" si="14"/>
        <v>0</v>
      </c>
      <c r="H35" s="173"/>
      <c r="I35" s="174">
        <f t="shared" si="15"/>
        <v>0</v>
      </c>
      <c r="J35" s="173"/>
      <c r="K35" s="174">
        <f t="shared" si="16"/>
        <v>0</v>
      </c>
      <c r="L35" s="174">
        <v>21</v>
      </c>
      <c r="M35" s="174">
        <f t="shared" si="17"/>
        <v>0</v>
      </c>
      <c r="N35" s="166">
        <v>0</v>
      </c>
      <c r="O35" s="166">
        <f t="shared" si="18"/>
        <v>0</v>
      </c>
      <c r="P35" s="166">
        <v>0</v>
      </c>
      <c r="Q35" s="166">
        <f t="shared" si="19"/>
        <v>0</v>
      </c>
      <c r="R35" s="166"/>
      <c r="S35" s="166"/>
      <c r="T35" s="167">
        <v>2.72</v>
      </c>
      <c r="U35" s="166">
        <f t="shared" si="20"/>
        <v>2.86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103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x14ac:dyDescent="0.2">
      <c r="A36" s="158" t="s">
        <v>99</v>
      </c>
      <c r="B36" s="164" t="s">
        <v>66</v>
      </c>
      <c r="C36" s="197" t="s">
        <v>67</v>
      </c>
      <c r="D36" s="168"/>
      <c r="E36" s="172"/>
      <c r="F36" s="175"/>
      <c r="G36" s="175">
        <f>SUMIF(AE37:AE39,"&lt;&gt;NOR",G37:G39)</f>
        <v>0</v>
      </c>
      <c r="H36" s="175"/>
      <c r="I36" s="175">
        <f>SUM(I37:I39)</f>
        <v>0</v>
      </c>
      <c r="J36" s="175"/>
      <c r="K36" s="175">
        <f>SUM(K37:K39)</f>
        <v>0</v>
      </c>
      <c r="L36" s="175"/>
      <c r="M36" s="175">
        <f>SUM(M37:M39)</f>
        <v>0</v>
      </c>
      <c r="N36" s="169"/>
      <c r="O36" s="169">
        <f>SUM(O37:O39)</f>
        <v>8.48E-2</v>
      </c>
      <c r="P36" s="169"/>
      <c r="Q36" s="169">
        <f>SUM(Q37:Q39)</f>
        <v>0</v>
      </c>
      <c r="R36" s="169"/>
      <c r="S36" s="169"/>
      <c r="T36" s="170"/>
      <c r="U36" s="169">
        <f>SUM(U37:U39)</f>
        <v>58.66</v>
      </c>
      <c r="AE36" t="s">
        <v>100</v>
      </c>
    </row>
    <row r="37" spans="1:60" outlineLevel="1" x14ac:dyDescent="0.2">
      <c r="A37" s="157">
        <v>25</v>
      </c>
      <c r="B37" s="163"/>
      <c r="C37" s="196" t="s">
        <v>132</v>
      </c>
      <c r="D37" s="165" t="s">
        <v>133</v>
      </c>
      <c r="E37" s="171">
        <v>80</v>
      </c>
      <c r="F37" s="173"/>
      <c r="G37" s="174">
        <f>ROUND(E37*F37,2)</f>
        <v>0</v>
      </c>
      <c r="H37" s="173"/>
      <c r="I37" s="174">
        <f>ROUND(E37*H37,2)</f>
        <v>0</v>
      </c>
      <c r="J37" s="173"/>
      <c r="K37" s="174">
        <f>ROUND(E37*J37,2)</f>
        <v>0</v>
      </c>
      <c r="L37" s="174">
        <v>21</v>
      </c>
      <c r="M37" s="174">
        <f>G37*(1+L37/100)</f>
        <v>0</v>
      </c>
      <c r="N37" s="166">
        <v>6.0000000000000002E-5</v>
      </c>
      <c r="O37" s="166">
        <f>ROUND(E37*N37,5)</f>
        <v>4.7999999999999996E-3</v>
      </c>
      <c r="P37" s="166">
        <v>0</v>
      </c>
      <c r="Q37" s="166">
        <f>ROUND(E37*P37,5)</f>
        <v>0</v>
      </c>
      <c r="R37" s="166"/>
      <c r="S37" s="166"/>
      <c r="T37" s="167">
        <v>0.42599999999999999</v>
      </c>
      <c r="U37" s="166">
        <f>ROUND(E37*T37,2)</f>
        <v>34.08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103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outlineLevel="1" x14ac:dyDescent="0.2">
      <c r="A38" s="157">
        <v>26</v>
      </c>
      <c r="B38" s="163"/>
      <c r="C38" s="196" t="s">
        <v>134</v>
      </c>
      <c r="D38" s="165" t="s">
        <v>133</v>
      </c>
      <c r="E38" s="171">
        <v>80</v>
      </c>
      <c r="F38" s="173"/>
      <c r="G38" s="174">
        <f>ROUND(E38*F38,2)</f>
        <v>0</v>
      </c>
      <c r="H38" s="173"/>
      <c r="I38" s="174">
        <f>ROUND(E38*H38,2)</f>
        <v>0</v>
      </c>
      <c r="J38" s="173"/>
      <c r="K38" s="174">
        <f>ROUND(E38*J38,2)</f>
        <v>0</v>
      </c>
      <c r="L38" s="174">
        <v>21</v>
      </c>
      <c r="M38" s="174">
        <f>G38*(1+L38/100)</f>
        <v>0</v>
      </c>
      <c r="N38" s="166">
        <v>1E-3</v>
      </c>
      <c r="O38" s="166">
        <f>ROUND(E38*N38,5)</f>
        <v>0.08</v>
      </c>
      <c r="P38" s="166">
        <v>0</v>
      </c>
      <c r="Q38" s="166">
        <f>ROUND(E38*P38,5)</f>
        <v>0</v>
      </c>
      <c r="R38" s="166"/>
      <c r="S38" s="166"/>
      <c r="T38" s="167">
        <v>0.30399999999999999</v>
      </c>
      <c r="U38" s="166">
        <f>ROUND(E38*T38,2)</f>
        <v>24.32</v>
      </c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103</v>
      </c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 x14ac:dyDescent="0.2">
      <c r="A39" s="157">
        <v>27</v>
      </c>
      <c r="B39" s="163"/>
      <c r="C39" s="196" t="s">
        <v>135</v>
      </c>
      <c r="D39" s="165" t="s">
        <v>109</v>
      </c>
      <c r="E39" s="171">
        <v>8.48E-2</v>
      </c>
      <c r="F39" s="173"/>
      <c r="G39" s="174">
        <f>ROUND(E39*F39,2)</f>
        <v>0</v>
      </c>
      <c r="H39" s="173"/>
      <c r="I39" s="174">
        <f>ROUND(E39*H39,2)</f>
        <v>0</v>
      </c>
      <c r="J39" s="173"/>
      <c r="K39" s="174">
        <f>ROUND(E39*J39,2)</f>
        <v>0</v>
      </c>
      <c r="L39" s="174">
        <v>21</v>
      </c>
      <c r="M39" s="174">
        <f>G39*(1+L39/100)</f>
        <v>0</v>
      </c>
      <c r="N39" s="166">
        <v>0</v>
      </c>
      <c r="O39" s="166">
        <f>ROUND(E39*N39,5)</f>
        <v>0</v>
      </c>
      <c r="P39" s="166">
        <v>0</v>
      </c>
      <c r="Q39" s="166">
        <f>ROUND(E39*P39,5)</f>
        <v>0</v>
      </c>
      <c r="R39" s="166"/>
      <c r="S39" s="166"/>
      <c r="T39" s="167">
        <v>3.016</v>
      </c>
      <c r="U39" s="166">
        <f>ROUND(E39*T39,2)</f>
        <v>0.26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103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x14ac:dyDescent="0.2">
      <c r="A40" s="158" t="s">
        <v>99</v>
      </c>
      <c r="B40" s="164" t="s">
        <v>68</v>
      </c>
      <c r="C40" s="197" t="s">
        <v>69</v>
      </c>
      <c r="D40" s="168"/>
      <c r="E40" s="172"/>
      <c r="F40" s="175"/>
      <c r="G40" s="175">
        <f>SUMIF(AE41:AE43,"&lt;&gt;NOR",G41:G43)</f>
        <v>0</v>
      </c>
      <c r="H40" s="175"/>
      <c r="I40" s="175">
        <f>SUM(I41:I43)</f>
        <v>0</v>
      </c>
      <c r="J40" s="175"/>
      <c r="K40" s="175">
        <f>SUM(K41:K43)</f>
        <v>0</v>
      </c>
      <c r="L40" s="175"/>
      <c r="M40" s="175">
        <f>SUM(M41:M43)</f>
        <v>0</v>
      </c>
      <c r="N40" s="169"/>
      <c r="O40" s="169">
        <f>SUM(O41:O43)</f>
        <v>3.175E-2</v>
      </c>
      <c r="P40" s="169"/>
      <c r="Q40" s="169">
        <f>SUM(Q41:Q43)</f>
        <v>0</v>
      </c>
      <c r="R40" s="169"/>
      <c r="S40" s="169"/>
      <c r="T40" s="170"/>
      <c r="U40" s="169">
        <f>SUM(U41:U43)</f>
        <v>24.31</v>
      </c>
      <c r="AE40" t="s">
        <v>100</v>
      </c>
    </row>
    <row r="41" spans="1:60" outlineLevel="1" x14ac:dyDescent="0.2">
      <c r="A41" s="157">
        <v>28</v>
      </c>
      <c r="B41" s="163"/>
      <c r="C41" s="196" t="s">
        <v>136</v>
      </c>
      <c r="D41" s="165" t="s">
        <v>126</v>
      </c>
      <c r="E41" s="171">
        <v>0.02</v>
      </c>
      <c r="F41" s="173"/>
      <c r="G41" s="174">
        <f>ROUND(E41*F41,2)</f>
        <v>0</v>
      </c>
      <c r="H41" s="173"/>
      <c r="I41" s="174">
        <f>ROUND(E41*H41,2)</f>
        <v>0</v>
      </c>
      <c r="J41" s="173"/>
      <c r="K41" s="174">
        <f>ROUND(E41*J41,2)</f>
        <v>0</v>
      </c>
      <c r="L41" s="174">
        <v>21</v>
      </c>
      <c r="M41" s="174">
        <f>G41*(1+L41/100)</f>
        <v>0</v>
      </c>
      <c r="N41" s="166">
        <v>3.1E-4</v>
      </c>
      <c r="O41" s="166">
        <f>ROUND(E41*N41,5)</f>
        <v>1.0000000000000001E-5</v>
      </c>
      <c r="P41" s="166">
        <v>0</v>
      </c>
      <c r="Q41" s="166">
        <f>ROUND(E41*P41,5)</f>
        <v>0</v>
      </c>
      <c r="R41" s="166"/>
      <c r="S41" s="166"/>
      <c r="T41" s="167">
        <v>0.40300000000000002</v>
      </c>
      <c r="U41" s="166">
        <f>ROUND(E41*T41,2)</f>
        <v>0.01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103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outlineLevel="1" x14ac:dyDescent="0.2">
      <c r="A42" s="157">
        <v>29</v>
      </c>
      <c r="B42" s="163"/>
      <c r="C42" s="196" t="s">
        <v>137</v>
      </c>
      <c r="D42" s="165" t="s">
        <v>126</v>
      </c>
      <c r="E42" s="171">
        <v>26.08</v>
      </c>
      <c r="F42" s="173"/>
      <c r="G42" s="174">
        <f>ROUND(E42*F42,2)</f>
        <v>0</v>
      </c>
      <c r="H42" s="173"/>
      <c r="I42" s="174">
        <f>ROUND(E42*H42,2)</f>
        <v>0</v>
      </c>
      <c r="J42" s="173"/>
      <c r="K42" s="174">
        <f>ROUND(E42*J42,2)</f>
        <v>0</v>
      </c>
      <c r="L42" s="174">
        <v>21</v>
      </c>
      <c r="M42" s="174">
        <f>G42*(1+L42/100)</f>
        <v>0</v>
      </c>
      <c r="N42" s="166">
        <v>8.0999999999999996E-4</v>
      </c>
      <c r="O42" s="166">
        <f>ROUND(E42*N42,5)</f>
        <v>2.112E-2</v>
      </c>
      <c r="P42" s="166">
        <v>0</v>
      </c>
      <c r="Q42" s="166">
        <f>ROUND(E42*P42,5)</f>
        <v>0</v>
      </c>
      <c r="R42" s="166"/>
      <c r="S42" s="166"/>
      <c r="T42" s="167">
        <v>0.40699999999999997</v>
      </c>
      <c r="U42" s="166">
        <f>ROUND(E42*T42,2)</f>
        <v>10.61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103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outlineLevel="1" x14ac:dyDescent="0.2">
      <c r="A43" s="157">
        <v>30</v>
      </c>
      <c r="B43" s="163"/>
      <c r="C43" s="196" t="s">
        <v>138</v>
      </c>
      <c r="D43" s="165" t="s">
        <v>102</v>
      </c>
      <c r="E43" s="171">
        <v>118</v>
      </c>
      <c r="F43" s="173"/>
      <c r="G43" s="174">
        <f>ROUND(E43*F43,2)</f>
        <v>0</v>
      </c>
      <c r="H43" s="173"/>
      <c r="I43" s="174">
        <f>ROUND(E43*H43,2)</f>
        <v>0</v>
      </c>
      <c r="J43" s="173"/>
      <c r="K43" s="174">
        <f>ROUND(E43*J43,2)</f>
        <v>0</v>
      </c>
      <c r="L43" s="174">
        <v>21</v>
      </c>
      <c r="M43" s="174">
        <f>G43*(1+L43/100)</f>
        <v>0</v>
      </c>
      <c r="N43" s="166">
        <v>9.0000000000000006E-5</v>
      </c>
      <c r="O43" s="166">
        <f>ROUND(E43*N43,5)</f>
        <v>1.0619999999999999E-2</v>
      </c>
      <c r="P43" s="166">
        <v>0</v>
      </c>
      <c r="Q43" s="166">
        <f>ROUND(E43*P43,5)</f>
        <v>0</v>
      </c>
      <c r="R43" s="166"/>
      <c r="S43" s="166"/>
      <c r="T43" s="167">
        <v>0.11600000000000001</v>
      </c>
      <c r="U43" s="166">
        <f>ROUND(E43*T43,2)</f>
        <v>13.69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103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x14ac:dyDescent="0.2">
      <c r="A44" s="158" t="s">
        <v>99</v>
      </c>
      <c r="B44" s="164" t="s">
        <v>70</v>
      </c>
      <c r="C44" s="197" t="s">
        <v>71</v>
      </c>
      <c r="D44" s="168"/>
      <c r="E44" s="172"/>
      <c r="F44" s="175"/>
      <c r="G44" s="175">
        <f>SUMIF(AE45:AE49,"&lt;&gt;NOR",G45:G49)</f>
        <v>0</v>
      </c>
      <c r="H44" s="175"/>
      <c r="I44" s="175">
        <f>SUM(I45:I49)</f>
        <v>0</v>
      </c>
      <c r="J44" s="175"/>
      <c r="K44" s="175">
        <f>SUM(K45:K49)</f>
        <v>0</v>
      </c>
      <c r="L44" s="175"/>
      <c r="M44" s="175">
        <f>SUM(M45:M49)</f>
        <v>0</v>
      </c>
      <c r="N44" s="169"/>
      <c r="O44" s="169">
        <f>SUM(O45:O49)</f>
        <v>0</v>
      </c>
      <c r="P44" s="169"/>
      <c r="Q44" s="169">
        <f>SUM(Q45:Q49)</f>
        <v>0</v>
      </c>
      <c r="R44" s="169"/>
      <c r="S44" s="169"/>
      <c r="T44" s="170"/>
      <c r="U44" s="169">
        <f>SUM(U45:U49)</f>
        <v>452.47</v>
      </c>
      <c r="AE44" t="s">
        <v>100</v>
      </c>
    </row>
    <row r="45" spans="1:60" ht="22.5" outlineLevel="1" x14ac:dyDescent="0.2">
      <c r="A45" s="157">
        <v>31</v>
      </c>
      <c r="B45" s="163"/>
      <c r="C45" s="196" t="s">
        <v>139</v>
      </c>
      <c r="D45" s="165" t="s">
        <v>140</v>
      </c>
      <c r="E45" s="171">
        <v>72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21</v>
      </c>
      <c r="M45" s="174">
        <f>G45*(1+L45/100)</f>
        <v>0</v>
      </c>
      <c r="N45" s="166">
        <v>0</v>
      </c>
      <c r="O45" s="166">
        <f>ROUND(E45*N45,5)</f>
        <v>0</v>
      </c>
      <c r="P45" s="166">
        <v>0</v>
      </c>
      <c r="Q45" s="166">
        <f>ROUND(E45*P45,5)</f>
        <v>0</v>
      </c>
      <c r="R45" s="166"/>
      <c r="S45" s="166"/>
      <c r="T45" s="167">
        <v>3.327</v>
      </c>
      <c r="U45" s="166">
        <f>ROUND(E45*T45,2)</f>
        <v>239.54</v>
      </c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103</v>
      </c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outlineLevel="1" x14ac:dyDescent="0.2">
      <c r="A46" s="157">
        <v>32</v>
      </c>
      <c r="B46" s="163"/>
      <c r="C46" s="196" t="s">
        <v>141</v>
      </c>
      <c r="D46" s="165" t="s">
        <v>140</v>
      </c>
      <c r="E46" s="171">
        <v>32</v>
      </c>
      <c r="F46" s="173"/>
      <c r="G46" s="174">
        <f>ROUND(E46*F46,2)</f>
        <v>0</v>
      </c>
      <c r="H46" s="173"/>
      <c r="I46" s="174">
        <f>ROUND(E46*H46,2)</f>
        <v>0</v>
      </c>
      <c r="J46" s="173"/>
      <c r="K46" s="174">
        <f>ROUND(E46*J46,2)</f>
        <v>0</v>
      </c>
      <c r="L46" s="174">
        <v>21</v>
      </c>
      <c r="M46" s="174">
        <f>G46*(1+L46/100)</f>
        <v>0</v>
      </c>
      <c r="N46" s="166">
        <v>0</v>
      </c>
      <c r="O46" s="166">
        <f>ROUND(E46*N46,5)</f>
        <v>0</v>
      </c>
      <c r="P46" s="166">
        <v>0</v>
      </c>
      <c r="Q46" s="166">
        <f>ROUND(E46*P46,5)</f>
        <v>0</v>
      </c>
      <c r="R46" s="166"/>
      <c r="S46" s="166"/>
      <c r="T46" s="167">
        <v>3.327</v>
      </c>
      <c r="U46" s="166">
        <f>ROUND(E46*T46,2)</f>
        <v>106.46</v>
      </c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103</v>
      </c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outlineLevel="1" x14ac:dyDescent="0.2">
      <c r="A47" s="157">
        <v>33</v>
      </c>
      <c r="B47" s="163"/>
      <c r="C47" s="196" t="s">
        <v>142</v>
      </c>
      <c r="D47" s="165" t="s">
        <v>140</v>
      </c>
      <c r="E47" s="171">
        <v>8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21</v>
      </c>
      <c r="M47" s="174">
        <f>G47*(1+L47/100)</f>
        <v>0</v>
      </c>
      <c r="N47" s="166">
        <v>0</v>
      </c>
      <c r="O47" s="166">
        <f>ROUND(E47*N47,5)</f>
        <v>0</v>
      </c>
      <c r="P47" s="166">
        <v>0</v>
      </c>
      <c r="Q47" s="166">
        <f>ROUND(E47*P47,5)</f>
        <v>0</v>
      </c>
      <c r="R47" s="166"/>
      <c r="S47" s="166"/>
      <c r="T47" s="167">
        <v>3.327</v>
      </c>
      <c r="U47" s="166">
        <f>ROUND(E47*T47,2)</f>
        <v>26.62</v>
      </c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103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outlineLevel="1" x14ac:dyDescent="0.2">
      <c r="A48" s="157">
        <v>34</v>
      </c>
      <c r="B48" s="163"/>
      <c r="C48" s="196" t="s">
        <v>143</v>
      </c>
      <c r="D48" s="165" t="s">
        <v>140</v>
      </c>
      <c r="E48" s="171">
        <v>8</v>
      </c>
      <c r="F48" s="173"/>
      <c r="G48" s="174">
        <f>ROUND(E48*F48,2)</f>
        <v>0</v>
      </c>
      <c r="H48" s="173"/>
      <c r="I48" s="174">
        <f>ROUND(E48*H48,2)</f>
        <v>0</v>
      </c>
      <c r="J48" s="173"/>
      <c r="K48" s="174">
        <f>ROUND(E48*J48,2)</f>
        <v>0</v>
      </c>
      <c r="L48" s="174">
        <v>21</v>
      </c>
      <c r="M48" s="174">
        <f>G48*(1+L48/100)</f>
        <v>0</v>
      </c>
      <c r="N48" s="166">
        <v>0</v>
      </c>
      <c r="O48" s="166">
        <f>ROUND(E48*N48,5)</f>
        <v>0</v>
      </c>
      <c r="P48" s="166">
        <v>0</v>
      </c>
      <c r="Q48" s="166">
        <f>ROUND(E48*P48,5)</f>
        <v>0</v>
      </c>
      <c r="R48" s="166"/>
      <c r="S48" s="166"/>
      <c r="T48" s="167">
        <v>3.327</v>
      </c>
      <c r="U48" s="166">
        <f>ROUND(E48*T48,2)</f>
        <v>26.62</v>
      </c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103</v>
      </c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outlineLevel="1" x14ac:dyDescent="0.2">
      <c r="A49" s="184">
        <v>35</v>
      </c>
      <c r="B49" s="185"/>
      <c r="C49" s="198" t="s">
        <v>144</v>
      </c>
      <c r="D49" s="186" t="s">
        <v>140</v>
      </c>
      <c r="E49" s="187">
        <v>16</v>
      </c>
      <c r="F49" s="188"/>
      <c r="G49" s="189">
        <f>ROUND(E49*F49,2)</f>
        <v>0</v>
      </c>
      <c r="H49" s="188"/>
      <c r="I49" s="189">
        <f>ROUND(E49*H49,2)</f>
        <v>0</v>
      </c>
      <c r="J49" s="188"/>
      <c r="K49" s="189">
        <f>ROUND(E49*J49,2)</f>
        <v>0</v>
      </c>
      <c r="L49" s="189">
        <v>21</v>
      </c>
      <c r="M49" s="189">
        <f>G49*(1+L49/100)</f>
        <v>0</v>
      </c>
      <c r="N49" s="190">
        <v>0</v>
      </c>
      <c r="O49" s="190">
        <f>ROUND(E49*N49,5)</f>
        <v>0</v>
      </c>
      <c r="P49" s="190">
        <v>0</v>
      </c>
      <c r="Q49" s="190">
        <f>ROUND(E49*P49,5)</f>
        <v>0</v>
      </c>
      <c r="R49" s="190"/>
      <c r="S49" s="190"/>
      <c r="T49" s="191">
        <v>3.327</v>
      </c>
      <c r="U49" s="190">
        <f>ROUND(E49*T49,2)</f>
        <v>53.23</v>
      </c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103</v>
      </c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x14ac:dyDescent="0.2">
      <c r="A50" s="6"/>
      <c r="B50" s="7" t="s">
        <v>145</v>
      </c>
      <c r="C50" s="199" t="s">
        <v>145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AC50">
        <v>15</v>
      </c>
      <c r="AD50">
        <v>21</v>
      </c>
    </row>
    <row r="51" spans="1:60" x14ac:dyDescent="0.2">
      <c r="A51" s="192"/>
      <c r="B51" s="193">
        <v>26</v>
      </c>
      <c r="C51" s="200" t="s">
        <v>145</v>
      </c>
      <c r="D51" s="194"/>
      <c r="E51" s="194"/>
      <c r="F51" s="194"/>
      <c r="G51" s="195">
        <f>G8+G14+G21+G29+G36+G40+G44</f>
        <v>0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C51">
        <f>SUMIF(L7:L49,AC50,G7:G49)</f>
        <v>0</v>
      </c>
      <c r="AD51">
        <f>SUMIF(L7:L49,AD50,G7:G49)</f>
        <v>0</v>
      </c>
      <c r="AE51" t="s">
        <v>146</v>
      </c>
    </row>
    <row r="52" spans="1:60" x14ac:dyDescent="0.2">
      <c r="A52" s="6"/>
      <c r="B52" s="7" t="s">
        <v>145</v>
      </c>
      <c r="C52" s="199" t="s">
        <v>145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60" x14ac:dyDescent="0.2">
      <c r="A53" s="6"/>
      <c r="B53" s="7" t="s">
        <v>145</v>
      </c>
      <c r="C53" s="199" t="s">
        <v>145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60" x14ac:dyDescent="0.2">
      <c r="A54" s="260">
        <v>33</v>
      </c>
      <c r="B54" s="260"/>
      <c r="C54" s="261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60" x14ac:dyDescent="0.2">
      <c r="A55" s="262"/>
      <c r="B55" s="263"/>
      <c r="C55" s="264"/>
      <c r="D55" s="263"/>
      <c r="E55" s="263"/>
      <c r="F55" s="263"/>
      <c r="G55" s="265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E55" t="s">
        <v>147</v>
      </c>
    </row>
    <row r="56" spans="1:60" x14ac:dyDescent="0.2">
      <c r="A56" s="266"/>
      <c r="B56" s="267"/>
      <c r="C56" s="268"/>
      <c r="D56" s="267"/>
      <c r="E56" s="267"/>
      <c r="F56" s="267"/>
      <c r="G56" s="269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60" x14ac:dyDescent="0.2">
      <c r="A57" s="266"/>
      <c r="B57" s="267"/>
      <c r="C57" s="268"/>
      <c r="D57" s="267"/>
      <c r="E57" s="267"/>
      <c r="F57" s="267"/>
      <c r="G57" s="269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">
      <c r="A58" s="266"/>
      <c r="B58" s="267"/>
      <c r="C58" s="268"/>
      <c r="D58" s="267"/>
      <c r="E58" s="267"/>
      <c r="F58" s="267"/>
      <c r="G58" s="269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270"/>
      <c r="B59" s="271"/>
      <c r="C59" s="272"/>
      <c r="D59" s="271"/>
      <c r="E59" s="271"/>
      <c r="F59" s="271"/>
      <c r="G59" s="273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6"/>
      <c r="B60" s="7" t="s">
        <v>145</v>
      </c>
      <c r="C60" s="199" t="s">
        <v>145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C61" s="201"/>
      <c r="AE61" t="s">
        <v>148</v>
      </c>
    </row>
  </sheetData>
  <mergeCells count="6">
    <mergeCell ref="A55:G59"/>
    <mergeCell ref="A1:G1"/>
    <mergeCell ref="C2:G2"/>
    <mergeCell ref="C3:G3"/>
    <mergeCell ref="C4:G4"/>
    <mergeCell ref="A54:C54"/>
  </mergeCells>
  <pageMargins left="0.59055118110236204" right="0.39370078740157499" top="0.78740157499999996" bottom="0.78740157499999996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</dc:creator>
  <cp:lastModifiedBy>Tomáš Sýkora</cp:lastModifiedBy>
  <cp:lastPrinted>2014-02-28T09:52:57Z</cp:lastPrinted>
  <dcterms:created xsi:type="dcterms:W3CDTF">2009-04-08T07:15:50Z</dcterms:created>
  <dcterms:modified xsi:type="dcterms:W3CDTF">2021-11-22T07:08:24Z</dcterms:modified>
</cp:coreProperties>
</file>